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7980" windowHeight="6795" activeTab="0"/>
  </bookViews>
  <sheets>
    <sheet name="Mesas Electorales" sheetId="1" r:id="rId1"/>
    <sheet name="Hoja1" sheetId="2" r:id="rId2"/>
    <sheet name="Hoja2" sheetId="3" r:id="rId3"/>
    <sheet name="Resultados" sheetId="4" r:id="rId4"/>
    <sheet name="Inicio" sheetId="5" r:id="rId5"/>
    <sheet name="Hoja3" sheetId="6" r:id="rId6"/>
  </sheets>
  <definedNames>
    <definedName name="_xlnm.Print_Area" localSheetId="3">'Resultados'!$A$1:$L$9</definedName>
  </definedNames>
  <calcPr fullCalcOnLoad="1"/>
</workbook>
</file>

<file path=xl/sharedStrings.xml><?xml version="1.0" encoding="utf-8"?>
<sst xmlns="http://schemas.openxmlformats.org/spreadsheetml/2006/main" count="158" uniqueCount="38">
  <si>
    <t>A</t>
  </si>
  <si>
    <t>B</t>
  </si>
  <si>
    <t>C</t>
  </si>
  <si>
    <t>D</t>
  </si>
  <si>
    <t>Elegidos E</t>
  </si>
  <si>
    <t>Elegidos F</t>
  </si>
  <si>
    <t>Teclee [Ctrl] + "o" para iniciar el proceso de imputación de cargos electos en unas elecciones españolas.</t>
  </si>
  <si>
    <t>Total cargos a elegir:</t>
  </si>
  <si>
    <t>Total Elegidos</t>
  </si>
  <si>
    <t>E</t>
  </si>
  <si>
    <t>F</t>
  </si>
  <si>
    <t/>
  </si>
  <si>
    <t>Elegidos PSOE</t>
  </si>
  <si>
    <t>Elegidos PP</t>
  </si>
  <si>
    <t>Elegidos IU</t>
  </si>
  <si>
    <t>Mesa 1</t>
  </si>
  <si>
    <t>Mesa 2</t>
  </si>
  <si>
    <t>PSOE</t>
  </si>
  <si>
    <t>PP</t>
  </si>
  <si>
    <t>IU</t>
  </si>
  <si>
    <t>Casa de la Cultura</t>
  </si>
  <si>
    <t>Ayuntamiento</t>
  </si>
  <si>
    <t>C. P Miguel de Cervantes</t>
  </si>
  <si>
    <t>Teatro Cervantes</t>
  </si>
  <si>
    <t>Plaza Baja</t>
  </si>
  <si>
    <t>C.P. Guadalhorce</t>
  </si>
  <si>
    <t>Bermejo</t>
  </si>
  <si>
    <t>Centro de Formación</t>
  </si>
  <si>
    <t>Nº concejales</t>
  </si>
  <si>
    <t>Censo</t>
  </si>
  <si>
    <t>%</t>
  </si>
  <si>
    <t>Total</t>
  </si>
  <si>
    <t>Votantes</t>
  </si>
  <si>
    <r>
      <t>I</t>
    </r>
    <r>
      <rPr>
        <b/>
        <sz val="40"/>
        <color indexed="57"/>
        <rFont val="Arial"/>
        <family val="2"/>
      </rPr>
      <t>U</t>
    </r>
  </si>
  <si>
    <t>Elegidos IJPA</t>
  </si>
  <si>
    <t>UPD</t>
  </si>
  <si>
    <t>Colegio Llano Jaral</t>
  </si>
  <si>
    <t>ÁLORA nos UNE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</si>
</sst>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pta&quot;#,##0;\-&quot;pta&quot;#,##0"/>
    <numFmt numFmtId="165" formatCode="&quot;pta&quot;#,##0;[Red]\-&quot;pta&quot;#,##0"/>
    <numFmt numFmtId="166" formatCode="&quot;pta&quot;#,##0.00;\-&quot;pta&quot;#,##0.00"/>
    <numFmt numFmtId="167" formatCode="&quot;pta&quot;#,##0.00;[Red]\-&quot;pta&quot;#,##0.00"/>
    <numFmt numFmtId="168" formatCode="_-&quot;pta&quot;* #,##0_-;\-&quot;pta&quot;* #,##0_-;_-&quot;pta&quot;* &quot;-&quot;_-;_-@_-"/>
    <numFmt numFmtId="169" formatCode="_-* #,##0_-;\-* #,##0_-;_-* &quot;-&quot;_-;_-@_-"/>
    <numFmt numFmtId="170" formatCode="_-&quot;pta&quot;* #,##0.00_-;\-&quot;pta&quot;* #,##0.00_-;_-&quot;pta&quot;* &quot;-&quot;??_-;_-@_-"/>
    <numFmt numFmtId="171" formatCode="_-* #,##0.00_-;\-* #,##0.00_-;_-* &quot;-&quot;??_-;_-@_-"/>
    <numFmt numFmtId="172" formatCode="#,##0_ ;[Red]\-#,##0\ "/>
    <numFmt numFmtId="173" formatCode="#,##0.000_ ;[Red]\-#,##0.000\ "/>
    <numFmt numFmtId="174" formatCode="#,##0.0000_ ;[Red]\-#,##0.0000\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9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sz val="1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24"/>
      <color indexed="56"/>
      <name val="Arial"/>
      <family val="2"/>
    </font>
    <font>
      <sz val="9"/>
      <color indexed="63"/>
      <name val="Arial"/>
      <family val="2"/>
    </font>
    <font>
      <b/>
      <sz val="90"/>
      <name val="Arial"/>
      <family val="2"/>
    </font>
    <font>
      <b/>
      <sz val="40"/>
      <color indexed="10"/>
      <name val="Arial"/>
      <family val="2"/>
    </font>
    <font>
      <b/>
      <sz val="40"/>
      <color indexed="40"/>
      <name val="Arial"/>
      <family val="2"/>
    </font>
    <font>
      <b/>
      <sz val="40"/>
      <color indexed="57"/>
      <name val="Arial"/>
      <family val="2"/>
    </font>
    <font>
      <b/>
      <sz val="40"/>
      <color indexed="23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36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40"/>
      <color indexed="14"/>
      <name val="Arial"/>
      <family val="2"/>
    </font>
    <font>
      <sz val="36"/>
      <color indexed="10"/>
      <name val="Arial Unicode MS"/>
      <family val="2"/>
    </font>
    <font>
      <b/>
      <sz val="14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40"/>
      <color rgb="FFCC0099"/>
      <name val="Arial"/>
      <family val="2"/>
    </font>
    <font>
      <sz val="36"/>
      <color rgb="FFFF0000"/>
      <name val="Arial Unicode MS"/>
      <family val="2"/>
    </font>
    <font>
      <b/>
      <sz val="14"/>
      <color rgb="FF99003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172" fontId="1" fillId="0" borderId="0" xfId="0" applyNumberFormat="1" applyFont="1" applyAlignment="1" applyProtection="1">
      <alignment/>
      <protection locked="0"/>
    </xf>
    <xf numFmtId="174" fontId="0" fillId="0" borderId="0" xfId="0" applyNumberFormat="1" applyAlignment="1">
      <alignment/>
    </xf>
    <xf numFmtId="172" fontId="1" fillId="0" borderId="1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172" fontId="1" fillId="0" borderId="0" xfId="0" applyNumberFormat="1" applyFont="1" applyAlignment="1" applyProtection="1">
      <alignment/>
      <protection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 horizontal="center" vertical="center"/>
    </xf>
    <xf numFmtId="3" fontId="16" fillId="0" borderId="0" xfId="0" applyNumberFormat="1" applyFont="1" applyAlignment="1">
      <alignment/>
    </xf>
    <xf numFmtId="2" fontId="16" fillId="0" borderId="11" xfId="0" applyNumberFormat="1" applyFont="1" applyBorder="1" applyAlignment="1">
      <alignment/>
    </xf>
    <xf numFmtId="2" fontId="16" fillId="0" borderId="12" xfId="0" applyNumberFormat="1" applyFont="1" applyBorder="1" applyAlignment="1">
      <alignment/>
    </xf>
    <xf numFmtId="2" fontId="16" fillId="0" borderId="13" xfId="0" applyNumberFormat="1" applyFont="1" applyBorder="1" applyAlignment="1">
      <alignment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16" fillId="34" borderId="14" xfId="0" applyFont="1" applyFill="1" applyBorder="1" applyAlignment="1">
      <alignment/>
    </xf>
    <xf numFmtId="2" fontId="16" fillId="34" borderId="15" xfId="0" applyNumberFormat="1" applyFont="1" applyFill="1" applyBorder="1" applyAlignment="1">
      <alignment/>
    </xf>
    <xf numFmtId="2" fontId="16" fillId="34" borderId="14" xfId="0" applyNumberFormat="1" applyFont="1" applyFill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7" fillId="34" borderId="18" xfId="0" applyFont="1" applyFill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21" xfId="0" applyFill="1" applyBorder="1" applyAlignment="1">
      <alignment/>
    </xf>
    <xf numFmtId="0" fontId="12" fillId="35" borderId="22" xfId="0" applyFont="1" applyFill="1" applyBorder="1" applyAlignment="1">
      <alignment horizontal="center"/>
    </xf>
    <xf numFmtId="0" fontId="13" fillId="35" borderId="22" xfId="0" applyFont="1" applyFill="1" applyBorder="1" applyAlignment="1">
      <alignment horizontal="center"/>
    </xf>
    <xf numFmtId="0" fontId="15" fillId="35" borderId="22" xfId="0" applyFont="1" applyFill="1" applyBorder="1" applyAlignment="1">
      <alignment horizontal="center"/>
    </xf>
    <xf numFmtId="0" fontId="11" fillId="35" borderId="23" xfId="0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/>
    </xf>
    <xf numFmtId="0" fontId="16" fillId="34" borderId="24" xfId="0" applyFont="1" applyFill="1" applyBorder="1" applyAlignment="1">
      <alignment/>
    </xf>
    <xf numFmtId="2" fontId="16" fillId="34" borderId="24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2" fontId="16" fillId="34" borderId="26" xfId="0" applyNumberFormat="1" applyFont="1" applyFill="1" applyBorder="1" applyAlignment="1">
      <alignment/>
    </xf>
    <xf numFmtId="2" fontId="16" fillId="34" borderId="27" xfId="0" applyNumberFormat="1" applyFont="1" applyFill="1" applyBorder="1" applyAlignment="1">
      <alignment/>
    </xf>
    <xf numFmtId="2" fontId="16" fillId="0" borderId="28" xfId="0" applyNumberFormat="1" applyFont="1" applyBorder="1" applyAlignment="1">
      <alignment/>
    </xf>
    <xf numFmtId="0" fontId="7" fillId="34" borderId="29" xfId="0" applyFont="1" applyFill="1" applyBorder="1" applyAlignment="1">
      <alignment/>
    </xf>
    <xf numFmtId="0" fontId="16" fillId="34" borderId="15" xfId="0" applyFont="1" applyFill="1" applyBorder="1" applyAlignment="1">
      <alignment/>
    </xf>
    <xf numFmtId="2" fontId="16" fillId="34" borderId="30" xfId="0" applyNumberFormat="1" applyFont="1" applyFill="1" applyBorder="1" applyAlignment="1">
      <alignment/>
    </xf>
    <xf numFmtId="0" fontId="16" fillId="0" borderId="12" xfId="0" applyFont="1" applyBorder="1" applyAlignment="1">
      <alignment/>
    </xf>
    <xf numFmtId="0" fontId="16" fillId="34" borderId="31" xfId="0" applyFont="1" applyFill="1" applyBorder="1" applyAlignment="1">
      <alignment/>
    </xf>
    <xf numFmtId="0" fontId="7" fillId="0" borderId="32" xfId="0" applyFont="1" applyBorder="1" applyAlignment="1">
      <alignment/>
    </xf>
    <xf numFmtId="0" fontId="16" fillId="0" borderId="11" xfId="0" applyFont="1" applyBorder="1" applyAlignment="1">
      <alignment/>
    </xf>
    <xf numFmtId="2" fontId="16" fillId="0" borderId="33" xfId="0" applyNumberFormat="1" applyFont="1" applyBorder="1" applyAlignment="1">
      <alignment/>
    </xf>
    <xf numFmtId="0" fontId="16" fillId="0" borderId="34" xfId="0" applyFont="1" applyBorder="1" applyAlignment="1">
      <alignment/>
    </xf>
    <xf numFmtId="0" fontId="0" fillId="36" borderId="0" xfId="0" applyFill="1" applyAlignment="1">
      <alignment/>
    </xf>
    <xf numFmtId="0" fontId="18" fillId="37" borderId="0" xfId="0" applyFont="1" applyFill="1" applyAlignment="1">
      <alignment horizontal="centerContinuous" vertical="center" wrapText="1"/>
    </xf>
    <xf numFmtId="0" fontId="57" fillId="37" borderId="0" xfId="0" applyFont="1" applyFill="1" applyAlignment="1">
      <alignment horizontal="centerContinuous" vertical="center" wrapText="1"/>
    </xf>
    <xf numFmtId="0" fontId="7" fillId="37" borderId="17" xfId="0" applyFont="1" applyFill="1" applyBorder="1" applyAlignment="1">
      <alignment/>
    </xf>
    <xf numFmtId="0" fontId="16" fillId="37" borderId="12" xfId="0" applyFont="1" applyFill="1" applyBorder="1" applyAlignment="1">
      <alignment/>
    </xf>
    <xf numFmtId="2" fontId="16" fillId="37" borderId="12" xfId="0" applyNumberFormat="1" applyFont="1" applyFill="1" applyBorder="1" applyAlignment="1">
      <alignment/>
    </xf>
    <xf numFmtId="2" fontId="16" fillId="37" borderId="35" xfId="0" applyNumberFormat="1" applyFont="1" applyFill="1" applyBorder="1" applyAlignment="1">
      <alignment/>
    </xf>
    <xf numFmtId="0" fontId="7" fillId="38" borderId="18" xfId="0" applyFont="1" applyFill="1" applyBorder="1" applyAlignment="1">
      <alignment/>
    </xf>
    <xf numFmtId="0" fontId="16" fillId="38" borderId="31" xfId="0" applyFont="1" applyFill="1" applyBorder="1" applyAlignment="1">
      <alignment/>
    </xf>
    <xf numFmtId="0" fontId="16" fillId="38" borderId="14" xfId="0" applyFont="1" applyFill="1" applyBorder="1" applyAlignment="1">
      <alignment/>
    </xf>
    <xf numFmtId="2" fontId="16" fillId="38" borderId="14" xfId="0" applyNumberFormat="1" applyFont="1" applyFill="1" applyBorder="1" applyAlignment="1">
      <alignment/>
    </xf>
    <xf numFmtId="2" fontId="16" fillId="38" borderId="27" xfId="0" applyNumberFormat="1" applyFont="1" applyFill="1" applyBorder="1" applyAlignment="1">
      <alignment/>
    </xf>
    <xf numFmtId="0" fontId="7" fillId="37" borderId="29" xfId="0" applyFont="1" applyFill="1" applyBorder="1" applyAlignment="1">
      <alignment/>
    </xf>
    <xf numFmtId="0" fontId="16" fillId="37" borderId="15" xfId="0" applyFont="1" applyFill="1" applyBorder="1" applyAlignment="1">
      <alignment/>
    </xf>
    <xf numFmtId="2" fontId="16" fillId="37" borderId="15" xfId="0" applyNumberFormat="1" applyFont="1" applyFill="1" applyBorder="1" applyAlignment="1">
      <alignment/>
    </xf>
    <xf numFmtId="2" fontId="16" fillId="37" borderId="30" xfId="0" applyNumberFormat="1" applyFont="1" applyFill="1" applyBorder="1" applyAlignment="1">
      <alignment/>
    </xf>
    <xf numFmtId="0" fontId="7" fillId="38" borderId="17" xfId="0" applyFont="1" applyFill="1" applyBorder="1" applyAlignment="1">
      <alignment/>
    </xf>
    <xf numFmtId="0" fontId="16" fillId="38" borderId="12" xfId="0" applyFont="1" applyFill="1" applyBorder="1" applyAlignment="1">
      <alignment/>
    </xf>
    <xf numFmtId="2" fontId="16" fillId="38" borderId="12" xfId="0" applyNumberFormat="1" applyFont="1" applyFill="1" applyBorder="1" applyAlignment="1">
      <alignment/>
    </xf>
    <xf numFmtId="2" fontId="16" fillId="38" borderId="35" xfId="0" applyNumberFormat="1" applyFont="1" applyFill="1" applyBorder="1" applyAlignment="1">
      <alignment/>
    </xf>
    <xf numFmtId="0" fontId="7" fillId="37" borderId="36" xfId="0" applyFont="1" applyFill="1" applyBorder="1" applyAlignment="1">
      <alignment/>
    </xf>
    <xf numFmtId="0" fontId="16" fillId="37" borderId="37" xfId="0" applyFont="1" applyFill="1" applyBorder="1" applyAlignment="1">
      <alignment/>
    </xf>
    <xf numFmtId="0" fontId="16" fillId="37" borderId="38" xfId="0" applyFont="1" applyFill="1" applyBorder="1" applyAlignment="1">
      <alignment/>
    </xf>
    <xf numFmtId="2" fontId="16" fillId="37" borderId="39" xfId="0" applyNumberFormat="1" applyFont="1" applyFill="1" applyBorder="1" applyAlignment="1">
      <alignment/>
    </xf>
    <xf numFmtId="2" fontId="16" fillId="37" borderId="40" xfId="0" applyNumberFormat="1" applyFont="1" applyFill="1" applyBorder="1" applyAlignment="1">
      <alignment/>
    </xf>
    <xf numFmtId="0" fontId="58" fillId="34" borderId="24" xfId="0" applyFont="1" applyFill="1" applyBorder="1" applyAlignment="1">
      <alignment/>
    </xf>
    <xf numFmtId="0" fontId="58" fillId="37" borderId="12" xfId="0" applyFont="1" applyFill="1" applyBorder="1" applyAlignment="1">
      <alignment/>
    </xf>
    <xf numFmtId="0" fontId="58" fillId="38" borderId="31" xfId="0" applyFont="1" applyFill="1" applyBorder="1" applyAlignment="1">
      <alignment/>
    </xf>
    <xf numFmtId="0" fontId="58" fillId="37" borderId="15" xfId="0" applyFont="1" applyFill="1" applyBorder="1" applyAlignment="1">
      <alignment/>
    </xf>
    <xf numFmtId="0" fontId="58" fillId="34" borderId="15" xfId="0" applyFont="1" applyFill="1" applyBorder="1" applyAlignment="1">
      <alignment/>
    </xf>
    <xf numFmtId="0" fontId="58" fillId="0" borderId="12" xfId="0" applyFont="1" applyBorder="1" applyAlignment="1">
      <alignment/>
    </xf>
    <xf numFmtId="0" fontId="58" fillId="34" borderId="31" xfId="0" applyFont="1" applyFill="1" applyBorder="1" applyAlignment="1">
      <alignment/>
    </xf>
    <xf numFmtId="0" fontId="58" fillId="0" borderId="11" xfId="0" applyFont="1" applyBorder="1" applyAlignment="1">
      <alignment/>
    </xf>
    <xf numFmtId="0" fontId="58" fillId="38" borderId="12" xfId="0" applyFont="1" applyFill="1" applyBorder="1" applyAlignment="1">
      <alignment/>
    </xf>
    <xf numFmtId="0" fontId="58" fillId="37" borderId="37" xfId="0" applyFont="1" applyFill="1" applyBorder="1" applyAlignment="1">
      <alignment/>
    </xf>
    <xf numFmtId="3" fontId="58" fillId="0" borderId="0" xfId="0" applyNumberFormat="1" applyFont="1" applyAlignment="1">
      <alignment/>
    </xf>
    <xf numFmtId="0" fontId="58" fillId="38" borderId="14" xfId="0" applyFont="1" applyFill="1" applyBorder="1" applyAlignment="1">
      <alignment/>
    </xf>
    <xf numFmtId="0" fontId="58" fillId="34" borderId="14" xfId="0" applyFont="1" applyFill="1" applyBorder="1" applyAlignment="1">
      <alignment/>
    </xf>
    <xf numFmtId="0" fontId="58" fillId="37" borderId="39" xfId="0" applyFont="1" applyFill="1" applyBorder="1" applyAlignment="1">
      <alignment/>
    </xf>
    <xf numFmtId="0" fontId="58" fillId="37" borderId="41" xfId="0" applyFont="1" applyFill="1" applyBorder="1" applyAlignment="1">
      <alignment/>
    </xf>
    <xf numFmtId="0" fontId="58" fillId="38" borderId="42" xfId="0" applyFont="1" applyFill="1" applyBorder="1" applyAlignment="1">
      <alignment/>
    </xf>
    <xf numFmtId="0" fontId="58" fillId="37" borderId="43" xfId="0" applyFont="1" applyFill="1" applyBorder="1" applyAlignment="1">
      <alignment/>
    </xf>
    <xf numFmtId="0" fontId="58" fillId="34" borderId="43" xfId="0" applyFont="1" applyFill="1" applyBorder="1" applyAlignment="1">
      <alignment/>
    </xf>
    <xf numFmtId="0" fontId="58" fillId="0" borderId="44" xfId="0" applyFont="1" applyBorder="1" applyAlignment="1">
      <alignment/>
    </xf>
    <xf numFmtId="0" fontId="58" fillId="38" borderId="41" xfId="0" applyFont="1" applyFill="1" applyBorder="1" applyAlignment="1">
      <alignment/>
    </xf>
    <xf numFmtId="0" fontId="58" fillId="37" borderId="45" xfId="0" applyFont="1" applyFill="1" applyBorder="1" applyAlignment="1">
      <alignment/>
    </xf>
    <xf numFmtId="0" fontId="4" fillId="39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4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soe.es/ambito/actualidad/home.do" TargetMode="External" /><Relationship Id="rId3" Type="http://schemas.openxmlformats.org/officeDocument/2006/relationships/hyperlink" Target="http://www.psoe.es/ambito/actualidad/home.do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hyperlink" Target="http://iuandalucia.org/sites/default/files/logo.pdf" TargetMode="External" /><Relationship Id="rId7" Type="http://schemas.openxmlformats.org/officeDocument/2006/relationships/hyperlink" Target="http://iuandalucia.org/sites/default/files/logo.pdf" TargetMode="External" /><Relationship Id="rId8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soe.es/ambito/actualidad/home.do" TargetMode="External" /><Relationship Id="rId3" Type="http://schemas.openxmlformats.org/officeDocument/2006/relationships/hyperlink" Target="http://www.psoe.es/ambito/actualidad/home.do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hyperlink" Target="http://iuandalucia.org/sites/default/files/logo.pdf" TargetMode="External" /><Relationship Id="rId7" Type="http://schemas.openxmlformats.org/officeDocument/2006/relationships/hyperlink" Target="http://iuandalucia.org/sites/default/files/logo.pdf" TargetMode="External" /><Relationship Id="rId8" Type="http://schemas.openxmlformats.org/officeDocument/2006/relationships/image" Target="../media/image5.jpeg" /><Relationship Id="rId9" Type="http://schemas.openxmlformats.org/officeDocument/2006/relationships/hyperlink" Target="http://www.psoealora.com/psoealora/Deportesn.asp?Id=630" TargetMode="External" /><Relationship Id="rId10" Type="http://schemas.openxmlformats.org/officeDocument/2006/relationships/hyperlink" Target="http://www.psoealora.com/psoealora/Deportesn.asp?Id=630" TargetMode="External" /><Relationship Id="rId11" Type="http://schemas.openxmlformats.org/officeDocument/2006/relationships/hyperlink" Target="http://www.psoe.es/ambito/actualidad/home.do" TargetMode="External" /><Relationship Id="rId12" Type="http://schemas.openxmlformats.org/officeDocument/2006/relationships/hyperlink" Target="http://www.psoe.es/ambito/actualidad/home.do" TargetMode="External" /><Relationship Id="rId13" Type="http://schemas.openxmlformats.org/officeDocument/2006/relationships/hyperlink" Target="http://iuandalucia.org/sites/default/files/logo.pdf" TargetMode="External" /><Relationship Id="rId14" Type="http://schemas.openxmlformats.org/officeDocument/2006/relationships/hyperlink" Target="http://iuandalucia.org/sites/default/files/logo.pdf" TargetMode="External" /><Relationship Id="rId15" Type="http://schemas.openxmlformats.org/officeDocument/2006/relationships/hyperlink" Target="http://www.psoealora.com/psoealora/Deportesn.asp?Id=630" TargetMode="External" /><Relationship Id="rId16" Type="http://schemas.openxmlformats.org/officeDocument/2006/relationships/hyperlink" Target="http://www.psoealora.com/psoealora/Deportesn.asp?Id=630" TargetMode="External" /><Relationship Id="rId17" Type="http://schemas.openxmlformats.org/officeDocument/2006/relationships/hyperlink" Target="http://www.psoe.es/ambito/actualidad/home.do" TargetMode="External" /><Relationship Id="rId18" Type="http://schemas.openxmlformats.org/officeDocument/2006/relationships/hyperlink" Target="http://www.psoe.es/ambito/actualidad/home.do" TargetMode="External" /><Relationship Id="rId19" Type="http://schemas.openxmlformats.org/officeDocument/2006/relationships/hyperlink" Target="http://iuandalucia.org/sites/default/files/logo.pdf" TargetMode="External" /><Relationship Id="rId20" Type="http://schemas.openxmlformats.org/officeDocument/2006/relationships/hyperlink" Target="http://iuandalucia.org/sites/default/files/logo.pdf" TargetMode="External" /><Relationship Id="rId2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19050</xdr:rowOff>
    </xdr:from>
    <xdr:to>
      <xdr:col>2</xdr:col>
      <xdr:colOff>1704975</xdr:colOff>
      <xdr:row>2</xdr:row>
      <xdr:rowOff>1666875</xdr:rowOff>
    </xdr:to>
    <xdr:pic>
      <xdr:nvPicPr>
        <xdr:cNvPr id="1" name="Picture 2" descr="Símbolo del partido. Cuadrado rojo con un puño y una rosa en blanco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400175"/>
          <a:ext cx="16859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38100</xdr:rowOff>
    </xdr:from>
    <xdr:to>
      <xdr:col>4</xdr:col>
      <xdr:colOff>1676400</xdr:colOff>
      <xdr:row>2</xdr:row>
      <xdr:rowOff>1695450</xdr:rowOff>
    </xdr:to>
    <xdr:pic>
      <xdr:nvPicPr>
        <xdr:cNvPr id="2" name="Picture 3" descr="El nuevo logotipo del P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1419225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6</xdr:col>
      <xdr:colOff>1704975</xdr:colOff>
      <xdr:row>2</xdr:row>
      <xdr:rowOff>1638300</xdr:rowOff>
    </xdr:to>
    <xdr:pic>
      <xdr:nvPicPr>
        <xdr:cNvPr id="3" name="Picture 4" descr="Logo IU-LV-CA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14097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</xdr:row>
      <xdr:rowOff>85725</xdr:rowOff>
    </xdr:from>
    <xdr:to>
      <xdr:col>8</xdr:col>
      <xdr:colOff>1676400</xdr:colOff>
      <xdr:row>2</xdr:row>
      <xdr:rowOff>1514475</xdr:rowOff>
    </xdr:to>
    <xdr:pic>
      <xdr:nvPicPr>
        <xdr:cNvPr id="4" name="7 Imagen" descr="descarga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20150" y="14668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</xdr:row>
      <xdr:rowOff>19050</xdr:rowOff>
    </xdr:from>
    <xdr:to>
      <xdr:col>2</xdr:col>
      <xdr:colOff>1704975</xdr:colOff>
      <xdr:row>2</xdr:row>
      <xdr:rowOff>1666875</xdr:rowOff>
    </xdr:to>
    <xdr:pic>
      <xdr:nvPicPr>
        <xdr:cNvPr id="1" name="Picture 2" descr="Símbolo del partido. Cuadrado rojo con un puño y una rosa en blanco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400175"/>
          <a:ext cx="16859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38100</xdr:rowOff>
    </xdr:from>
    <xdr:to>
      <xdr:col>4</xdr:col>
      <xdr:colOff>1676400</xdr:colOff>
      <xdr:row>2</xdr:row>
      <xdr:rowOff>1695450</xdr:rowOff>
    </xdr:to>
    <xdr:pic>
      <xdr:nvPicPr>
        <xdr:cNvPr id="2" name="Picture 3" descr="El nuevo logotipo del P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1419225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6</xdr:col>
      <xdr:colOff>1704975</xdr:colOff>
      <xdr:row>2</xdr:row>
      <xdr:rowOff>1638300</xdr:rowOff>
    </xdr:to>
    <xdr:pic>
      <xdr:nvPicPr>
        <xdr:cNvPr id="3" name="Picture 4" descr="Logo IU-LV-CA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14097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1295400</xdr:colOff>
      <xdr:row>6</xdr:row>
      <xdr:rowOff>57150</xdr:rowOff>
    </xdr:from>
    <xdr:to>
      <xdr:col>6</xdr:col>
      <xdr:colOff>342900</xdr:colOff>
      <xdr:row>6</xdr:row>
      <xdr:rowOff>152400</xdr:rowOff>
    </xdr:to>
    <xdr:pic>
      <xdr:nvPicPr>
        <xdr:cNvPr id="4" name="Picture 5" descr="Leer + Álora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95875" y="6219825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19050</xdr:rowOff>
    </xdr:from>
    <xdr:to>
      <xdr:col>2</xdr:col>
      <xdr:colOff>1704975</xdr:colOff>
      <xdr:row>2</xdr:row>
      <xdr:rowOff>1666875</xdr:rowOff>
    </xdr:to>
    <xdr:pic>
      <xdr:nvPicPr>
        <xdr:cNvPr id="5" name="Picture 2" descr="Símbolo del partido. Cuadrado rojo con un puño y una rosa en blanco.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400175"/>
          <a:ext cx="16859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38100</xdr:rowOff>
    </xdr:from>
    <xdr:to>
      <xdr:col>4</xdr:col>
      <xdr:colOff>1676400</xdr:colOff>
      <xdr:row>2</xdr:row>
      <xdr:rowOff>1695450</xdr:rowOff>
    </xdr:to>
    <xdr:pic>
      <xdr:nvPicPr>
        <xdr:cNvPr id="6" name="Picture 3" descr="El nuevo logotipo del P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1419225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6</xdr:col>
      <xdr:colOff>1704975</xdr:colOff>
      <xdr:row>2</xdr:row>
      <xdr:rowOff>1638300</xdr:rowOff>
    </xdr:to>
    <xdr:pic>
      <xdr:nvPicPr>
        <xdr:cNvPr id="7" name="Picture 4" descr="Logo IU-LV-CA">
          <a:hlinkClick r:id="rId14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14097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1295400</xdr:colOff>
      <xdr:row>6</xdr:row>
      <xdr:rowOff>57150</xdr:rowOff>
    </xdr:from>
    <xdr:to>
      <xdr:col>6</xdr:col>
      <xdr:colOff>342900</xdr:colOff>
      <xdr:row>6</xdr:row>
      <xdr:rowOff>152400</xdr:rowOff>
    </xdr:to>
    <xdr:pic>
      <xdr:nvPicPr>
        <xdr:cNvPr id="8" name="Picture 7" descr="Leer + Álora">
          <a:hlinkClick r:id="rId16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95875" y="6219825"/>
          <a:ext cx="1524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</xdr:row>
      <xdr:rowOff>19050</xdr:rowOff>
    </xdr:from>
    <xdr:to>
      <xdr:col>2</xdr:col>
      <xdr:colOff>1704975</xdr:colOff>
      <xdr:row>2</xdr:row>
      <xdr:rowOff>1666875</xdr:rowOff>
    </xdr:to>
    <xdr:pic>
      <xdr:nvPicPr>
        <xdr:cNvPr id="9" name="Picture 2" descr="Símbolo del partido. Cuadrado rojo con un puño y una rosa en blanco.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1400175"/>
          <a:ext cx="16859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38100</xdr:rowOff>
    </xdr:from>
    <xdr:to>
      <xdr:col>4</xdr:col>
      <xdr:colOff>1676400</xdr:colOff>
      <xdr:row>2</xdr:row>
      <xdr:rowOff>1695450</xdr:rowOff>
    </xdr:to>
    <xdr:pic>
      <xdr:nvPicPr>
        <xdr:cNvPr id="10" name="Picture 3" descr="El nuevo logotipo del P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1419225"/>
          <a:ext cx="16573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2</xdr:row>
      <xdr:rowOff>28575</xdr:rowOff>
    </xdr:from>
    <xdr:to>
      <xdr:col>6</xdr:col>
      <xdr:colOff>1704975</xdr:colOff>
      <xdr:row>2</xdr:row>
      <xdr:rowOff>1638300</xdr:rowOff>
    </xdr:to>
    <xdr:pic>
      <xdr:nvPicPr>
        <xdr:cNvPr id="11" name="Picture 4" descr="Logo IU-LV-CA">
          <a:hlinkClick r:id="rId20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14097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2</xdr:row>
      <xdr:rowOff>85725</xdr:rowOff>
    </xdr:from>
    <xdr:to>
      <xdr:col>8</xdr:col>
      <xdr:colOff>1676400</xdr:colOff>
      <xdr:row>2</xdr:row>
      <xdr:rowOff>1514475</xdr:rowOff>
    </xdr:to>
    <xdr:pic>
      <xdr:nvPicPr>
        <xdr:cNvPr id="12" name="19 Imagen" descr="descarga.pn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8820150" y="14668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O28"/>
  <sheetViews>
    <sheetView tabSelected="1" zoomScale="75" zoomScaleNormal="75" zoomScalePageLayoutView="0" workbookViewId="0" topLeftCell="A1">
      <selection activeCell="H15" sqref="H15"/>
    </sheetView>
  </sheetViews>
  <sheetFormatPr defaultColWidth="11.421875" defaultRowHeight="12.75"/>
  <cols>
    <col min="1" max="1" width="6.421875" style="0" customWidth="1"/>
    <col min="3" max="3" width="15.8515625" style="14" customWidth="1"/>
    <col min="6" max="6" width="13.00390625" style="0" bestFit="1" customWidth="1"/>
    <col min="7" max="7" width="11.421875" style="18" customWidth="1"/>
  </cols>
  <sheetData>
    <row r="1" spans="3:15" s="16" customFormat="1" ht="27" customHeight="1" thickBot="1">
      <c r="C1" s="15"/>
      <c r="E1" s="28" t="s">
        <v>29</v>
      </c>
      <c r="F1" s="28" t="s">
        <v>32</v>
      </c>
      <c r="G1" s="29" t="s">
        <v>30</v>
      </c>
      <c r="H1" s="28" t="s">
        <v>17</v>
      </c>
      <c r="I1" s="28" t="s">
        <v>30</v>
      </c>
      <c r="J1" s="28" t="s">
        <v>18</v>
      </c>
      <c r="K1" s="28" t="s">
        <v>30</v>
      </c>
      <c r="L1" s="28" t="s">
        <v>19</v>
      </c>
      <c r="M1" s="28" t="s">
        <v>30</v>
      </c>
      <c r="N1" s="28" t="s">
        <v>35</v>
      </c>
      <c r="O1" s="28" t="s">
        <v>30</v>
      </c>
    </row>
    <row r="2" spans="3:15" ht="27" customHeight="1" thickBot="1" thickTop="1">
      <c r="C2" s="36" t="s">
        <v>20</v>
      </c>
      <c r="D2" s="47" t="s">
        <v>15</v>
      </c>
      <c r="E2" s="45">
        <v>965</v>
      </c>
      <c r="F2" s="45">
        <f>H2+J2+L2+N2</f>
        <v>647</v>
      </c>
      <c r="G2" s="46">
        <f>F2*100/E2</f>
        <v>67.04663212435233</v>
      </c>
      <c r="H2" s="85">
        <v>273</v>
      </c>
      <c r="I2" s="46">
        <f>H2*100/(H2+J2+L2+N2)</f>
        <v>42.194744976816075</v>
      </c>
      <c r="J2" s="85">
        <v>164</v>
      </c>
      <c r="K2" s="46">
        <f>J2*100/(H2+J2+L2+N2)</f>
        <v>25.347758887171562</v>
      </c>
      <c r="L2" s="85">
        <v>151</v>
      </c>
      <c r="M2" s="46">
        <f>L2*100/(H2+J2+L2+N2)</f>
        <v>23.338485316846985</v>
      </c>
      <c r="N2" s="85">
        <v>59</v>
      </c>
      <c r="O2" s="48">
        <f>N2*100/(H2+J2+L2+N2)</f>
        <v>9.119010819165378</v>
      </c>
    </row>
    <row r="3" spans="3:15" ht="27" customHeight="1">
      <c r="C3" s="110" t="s">
        <v>21</v>
      </c>
      <c r="D3" s="63" t="s">
        <v>15</v>
      </c>
      <c r="E3" s="64">
        <v>545</v>
      </c>
      <c r="F3" s="64">
        <f aca="true" t="shared" si="0" ref="F3:F16">H3+J3+L3+N3</f>
        <v>338</v>
      </c>
      <c r="G3" s="65">
        <f aca="true" t="shared" si="1" ref="G3:G16">F3*100/E3</f>
        <v>62.018348623853214</v>
      </c>
      <c r="H3" s="86">
        <v>169</v>
      </c>
      <c r="I3" s="65">
        <f aca="true" t="shared" si="2" ref="I3:I16">H3*100/(H3+J3+L3+N3)</f>
        <v>50</v>
      </c>
      <c r="J3" s="86">
        <v>72</v>
      </c>
      <c r="K3" s="65">
        <f aca="true" t="shared" si="3" ref="K3:K16">J3*100/(H3+J3+L3+N3)</f>
        <v>21.301775147928993</v>
      </c>
      <c r="L3" s="86">
        <v>82</v>
      </c>
      <c r="M3" s="65">
        <f aca="true" t="shared" si="4" ref="M3:M16">L3*100/(H3+J3+L3+N3)</f>
        <v>24.2603550295858</v>
      </c>
      <c r="N3" s="99">
        <v>15</v>
      </c>
      <c r="O3" s="66">
        <f aca="true" t="shared" si="5" ref="O3:O16">N3*100/(H3+J3+L3+N3)</f>
        <v>4.437869822485207</v>
      </c>
    </row>
    <row r="4" spans="3:15" ht="27" customHeight="1" thickBot="1">
      <c r="C4" s="114"/>
      <c r="D4" s="67" t="s">
        <v>16</v>
      </c>
      <c r="E4" s="68">
        <v>632</v>
      </c>
      <c r="F4" s="69">
        <f t="shared" si="0"/>
        <v>427</v>
      </c>
      <c r="G4" s="70">
        <f t="shared" si="1"/>
        <v>67.5632911392405</v>
      </c>
      <c r="H4" s="87">
        <v>219</v>
      </c>
      <c r="I4" s="70">
        <f t="shared" si="2"/>
        <v>51.288056206088996</v>
      </c>
      <c r="J4" s="96">
        <v>51</v>
      </c>
      <c r="K4" s="70">
        <f t="shared" si="3"/>
        <v>11.943793911007026</v>
      </c>
      <c r="L4" s="96">
        <v>136</v>
      </c>
      <c r="M4" s="70">
        <f t="shared" si="4"/>
        <v>31.850117096018735</v>
      </c>
      <c r="N4" s="100">
        <v>21</v>
      </c>
      <c r="O4" s="71">
        <f t="shared" si="5"/>
        <v>4.918032786885246</v>
      </c>
    </row>
    <row r="5" spans="3:15" ht="27" customHeight="1">
      <c r="C5" s="115" t="s">
        <v>22</v>
      </c>
      <c r="D5" s="63" t="s">
        <v>15</v>
      </c>
      <c r="E5" s="64">
        <v>656</v>
      </c>
      <c r="F5" s="64">
        <f t="shared" si="0"/>
        <v>443</v>
      </c>
      <c r="G5" s="65">
        <f t="shared" si="1"/>
        <v>67.53048780487805</v>
      </c>
      <c r="H5" s="86">
        <v>207</v>
      </c>
      <c r="I5" s="65">
        <f t="shared" si="2"/>
        <v>46.72686230248307</v>
      </c>
      <c r="J5" s="86">
        <v>78</v>
      </c>
      <c r="K5" s="65">
        <f t="shared" si="3"/>
        <v>17.607223476297968</v>
      </c>
      <c r="L5" s="86">
        <v>130</v>
      </c>
      <c r="M5" s="65">
        <f t="shared" si="4"/>
        <v>29.345372460496613</v>
      </c>
      <c r="N5" s="99">
        <v>28</v>
      </c>
      <c r="O5" s="66">
        <f t="shared" si="5"/>
        <v>6.320541760722348</v>
      </c>
    </row>
    <row r="6" spans="3:15" ht="27" customHeight="1" thickBot="1">
      <c r="C6" s="115"/>
      <c r="D6" s="67" t="s">
        <v>16</v>
      </c>
      <c r="E6" s="68">
        <v>667</v>
      </c>
      <c r="F6" s="69">
        <f t="shared" si="0"/>
        <v>440</v>
      </c>
      <c r="G6" s="70">
        <f t="shared" si="1"/>
        <v>65.96701649175412</v>
      </c>
      <c r="H6" s="87">
        <v>219</v>
      </c>
      <c r="I6" s="70">
        <f t="shared" si="2"/>
        <v>49.77272727272727</v>
      </c>
      <c r="J6" s="96">
        <v>73</v>
      </c>
      <c r="K6" s="70">
        <f t="shared" si="3"/>
        <v>16.59090909090909</v>
      </c>
      <c r="L6" s="96">
        <v>123</v>
      </c>
      <c r="M6" s="70">
        <f t="shared" si="4"/>
        <v>27.954545454545453</v>
      </c>
      <c r="N6" s="100">
        <v>25</v>
      </c>
      <c r="O6" s="71">
        <f t="shared" si="5"/>
        <v>5.681818181818182</v>
      </c>
    </row>
    <row r="7" spans="3:15" ht="27" customHeight="1">
      <c r="C7" s="110" t="s">
        <v>23</v>
      </c>
      <c r="D7" s="63" t="s">
        <v>15</v>
      </c>
      <c r="E7" s="64">
        <v>505</v>
      </c>
      <c r="F7" s="64">
        <f t="shared" si="0"/>
        <v>342</v>
      </c>
      <c r="G7" s="65">
        <f t="shared" si="1"/>
        <v>67.72277227722772</v>
      </c>
      <c r="H7" s="86">
        <v>132</v>
      </c>
      <c r="I7" s="65">
        <f t="shared" si="2"/>
        <v>38.59649122807018</v>
      </c>
      <c r="J7" s="86">
        <v>97</v>
      </c>
      <c r="K7" s="65">
        <f t="shared" si="3"/>
        <v>28.362573099415204</v>
      </c>
      <c r="L7" s="86">
        <v>75</v>
      </c>
      <c r="M7" s="65">
        <f t="shared" si="4"/>
        <v>21.92982456140351</v>
      </c>
      <c r="N7" s="99">
        <v>38</v>
      </c>
      <c r="O7" s="66">
        <f t="shared" si="5"/>
        <v>11.11111111111111</v>
      </c>
    </row>
    <row r="8" spans="3:15" ht="27" customHeight="1" thickBot="1">
      <c r="C8" s="114"/>
      <c r="D8" s="67" t="s">
        <v>16</v>
      </c>
      <c r="E8" s="68">
        <v>475</v>
      </c>
      <c r="F8" s="69">
        <f t="shared" si="0"/>
        <v>291</v>
      </c>
      <c r="G8" s="70">
        <f t="shared" si="1"/>
        <v>61.26315789473684</v>
      </c>
      <c r="H8" s="87">
        <v>130</v>
      </c>
      <c r="I8" s="70">
        <f t="shared" si="2"/>
        <v>44.67353951890034</v>
      </c>
      <c r="J8" s="96">
        <v>83</v>
      </c>
      <c r="K8" s="70">
        <f t="shared" si="3"/>
        <v>28.522336769759452</v>
      </c>
      <c r="L8" s="96">
        <v>59</v>
      </c>
      <c r="M8" s="70">
        <f t="shared" si="4"/>
        <v>20.274914089347078</v>
      </c>
      <c r="N8" s="100">
        <v>19</v>
      </c>
      <c r="O8" s="71">
        <f t="shared" si="5"/>
        <v>6.529209621993127</v>
      </c>
    </row>
    <row r="9" spans="3:15" ht="27" customHeight="1" thickBot="1">
      <c r="C9" s="37" t="s">
        <v>24</v>
      </c>
      <c r="D9" s="72" t="s">
        <v>15</v>
      </c>
      <c r="E9" s="73">
        <v>960</v>
      </c>
      <c r="F9" s="73">
        <f>H9+J9+L9+N9</f>
        <v>636</v>
      </c>
      <c r="G9" s="74">
        <f t="shared" si="1"/>
        <v>66.25</v>
      </c>
      <c r="H9" s="88">
        <v>359</v>
      </c>
      <c r="I9" s="74">
        <f t="shared" si="2"/>
        <v>56.44654088050314</v>
      </c>
      <c r="J9" s="88">
        <v>76</v>
      </c>
      <c r="K9" s="74">
        <f t="shared" si="3"/>
        <v>11.949685534591195</v>
      </c>
      <c r="L9" s="88">
        <v>173</v>
      </c>
      <c r="M9" s="74">
        <f t="shared" si="4"/>
        <v>27.20125786163522</v>
      </c>
      <c r="N9" s="101">
        <v>28</v>
      </c>
      <c r="O9" s="75">
        <f t="shared" si="5"/>
        <v>4.40251572327044</v>
      </c>
    </row>
    <row r="10" spans="3:15" ht="27" customHeight="1" thickBot="1">
      <c r="C10" s="33" t="s">
        <v>36</v>
      </c>
      <c r="D10" s="51" t="s">
        <v>15</v>
      </c>
      <c r="E10" s="52">
        <v>779</v>
      </c>
      <c r="F10" s="52">
        <f t="shared" si="0"/>
        <v>455</v>
      </c>
      <c r="G10" s="31">
        <f t="shared" si="1"/>
        <v>58.40821566110398</v>
      </c>
      <c r="H10" s="89">
        <v>242</v>
      </c>
      <c r="I10" s="31">
        <f t="shared" si="2"/>
        <v>53.18681318681319</v>
      </c>
      <c r="J10" s="89">
        <v>141</v>
      </c>
      <c r="K10" s="31">
        <f t="shared" si="3"/>
        <v>30.98901098901099</v>
      </c>
      <c r="L10" s="89">
        <v>55</v>
      </c>
      <c r="M10" s="31">
        <f t="shared" si="4"/>
        <v>12.087912087912088</v>
      </c>
      <c r="N10" s="102">
        <v>17</v>
      </c>
      <c r="O10" s="53">
        <f t="shared" si="5"/>
        <v>3.7362637362637363</v>
      </c>
    </row>
    <row r="11" spans="3:15" ht="27" customHeight="1">
      <c r="C11" s="110" t="s">
        <v>25</v>
      </c>
      <c r="D11" s="34" t="s">
        <v>15</v>
      </c>
      <c r="E11" s="54">
        <v>702</v>
      </c>
      <c r="F11" s="54">
        <f t="shared" si="0"/>
        <v>362</v>
      </c>
      <c r="G11" s="26">
        <f t="shared" si="1"/>
        <v>51.566951566951566</v>
      </c>
      <c r="H11" s="90">
        <v>202</v>
      </c>
      <c r="I11" s="26">
        <f t="shared" si="2"/>
        <v>55.80110497237569</v>
      </c>
      <c r="J11" s="90">
        <v>73</v>
      </c>
      <c r="K11" s="26">
        <f t="shared" si="3"/>
        <v>20.165745856353592</v>
      </c>
      <c r="L11" s="90">
        <v>63</v>
      </c>
      <c r="M11" s="26">
        <f t="shared" si="4"/>
        <v>17.403314917127073</v>
      </c>
      <c r="N11" s="90">
        <v>24</v>
      </c>
      <c r="O11" s="50">
        <f t="shared" si="5"/>
        <v>6.629834254143646</v>
      </c>
    </row>
    <row r="12" spans="3:15" ht="27" customHeight="1" thickBot="1">
      <c r="C12" s="114"/>
      <c r="D12" s="35" t="s">
        <v>16</v>
      </c>
      <c r="E12" s="55">
        <v>729</v>
      </c>
      <c r="F12" s="30">
        <f t="shared" si="0"/>
        <v>387</v>
      </c>
      <c r="G12" s="32">
        <f t="shared" si="1"/>
        <v>53.08641975308642</v>
      </c>
      <c r="H12" s="91">
        <v>202</v>
      </c>
      <c r="I12" s="32">
        <f t="shared" si="2"/>
        <v>52.19638242894057</v>
      </c>
      <c r="J12" s="97">
        <v>87</v>
      </c>
      <c r="K12" s="32">
        <f t="shared" si="3"/>
        <v>22.48062015503876</v>
      </c>
      <c r="L12" s="97">
        <v>70</v>
      </c>
      <c r="M12" s="32">
        <f t="shared" si="4"/>
        <v>18.087855297157624</v>
      </c>
      <c r="N12" s="97">
        <v>28</v>
      </c>
      <c r="O12" s="49">
        <f t="shared" si="5"/>
        <v>7.235142118863049</v>
      </c>
    </row>
    <row r="13" spans="3:15" ht="27" customHeight="1" thickBot="1">
      <c r="C13" s="37" t="s">
        <v>26</v>
      </c>
      <c r="D13" s="56" t="s">
        <v>15</v>
      </c>
      <c r="E13" s="57">
        <v>871</v>
      </c>
      <c r="F13" s="57">
        <f t="shared" si="0"/>
        <v>534</v>
      </c>
      <c r="G13" s="25">
        <f t="shared" si="1"/>
        <v>61.30884041331802</v>
      </c>
      <c r="H13" s="92">
        <v>275</v>
      </c>
      <c r="I13" s="25">
        <f t="shared" si="2"/>
        <v>51.49812734082397</v>
      </c>
      <c r="J13" s="92">
        <v>77</v>
      </c>
      <c r="K13" s="25">
        <f t="shared" si="3"/>
        <v>14.41947565543071</v>
      </c>
      <c r="L13" s="92">
        <v>159</v>
      </c>
      <c r="M13" s="25">
        <f t="shared" si="4"/>
        <v>29.775280898876403</v>
      </c>
      <c r="N13" s="103">
        <v>23</v>
      </c>
      <c r="O13" s="58">
        <f t="shared" si="5"/>
        <v>4.307116104868914</v>
      </c>
    </row>
    <row r="14" spans="3:15" ht="27" customHeight="1">
      <c r="C14" s="110" t="s">
        <v>27</v>
      </c>
      <c r="D14" s="76" t="s">
        <v>15</v>
      </c>
      <c r="E14" s="77">
        <v>747</v>
      </c>
      <c r="F14" s="77">
        <f t="shared" si="0"/>
        <v>450</v>
      </c>
      <c r="G14" s="78">
        <f t="shared" si="1"/>
        <v>60.24096385542169</v>
      </c>
      <c r="H14" s="93">
        <v>196</v>
      </c>
      <c r="I14" s="78">
        <f t="shared" si="2"/>
        <v>43.55555555555556</v>
      </c>
      <c r="J14" s="93">
        <v>88</v>
      </c>
      <c r="K14" s="78">
        <f t="shared" si="3"/>
        <v>19.555555555555557</v>
      </c>
      <c r="L14" s="93">
        <v>139</v>
      </c>
      <c r="M14" s="78">
        <f t="shared" si="4"/>
        <v>30.88888888888889</v>
      </c>
      <c r="N14" s="104">
        <v>27</v>
      </c>
      <c r="O14" s="79">
        <f t="shared" si="5"/>
        <v>6</v>
      </c>
    </row>
    <row r="15" spans="3:15" ht="27" customHeight="1" thickBot="1">
      <c r="C15" s="111"/>
      <c r="D15" s="80" t="s">
        <v>16</v>
      </c>
      <c r="E15" s="81">
        <v>802</v>
      </c>
      <c r="F15" s="82">
        <f t="shared" si="0"/>
        <v>501</v>
      </c>
      <c r="G15" s="83">
        <f t="shared" si="1"/>
        <v>62.46882793017456</v>
      </c>
      <c r="H15" s="94">
        <v>235</v>
      </c>
      <c r="I15" s="83">
        <f t="shared" si="2"/>
        <v>46.9061876247505</v>
      </c>
      <c r="J15" s="98">
        <v>72</v>
      </c>
      <c r="K15" s="83">
        <f t="shared" si="3"/>
        <v>14.37125748502994</v>
      </c>
      <c r="L15" s="98">
        <v>166</v>
      </c>
      <c r="M15" s="83">
        <f t="shared" si="4"/>
        <v>33.13373253493014</v>
      </c>
      <c r="N15" s="105">
        <v>28</v>
      </c>
      <c r="O15" s="84">
        <f t="shared" si="5"/>
        <v>5.588822355289421</v>
      </c>
    </row>
    <row r="16" spans="4:15" ht="27" customHeight="1" thickTop="1">
      <c r="D16" t="s">
        <v>31</v>
      </c>
      <c r="E16" s="24">
        <f>SUM(E2:E15)</f>
        <v>10035</v>
      </c>
      <c r="F16" s="59">
        <f t="shared" si="0"/>
        <v>6253</v>
      </c>
      <c r="G16" s="27">
        <f t="shared" si="1"/>
        <v>62.31190832087693</v>
      </c>
      <c r="H16" s="95">
        <f>SUM(H2:H15)</f>
        <v>3060</v>
      </c>
      <c r="I16" s="27">
        <f t="shared" si="2"/>
        <v>48.93651047497201</v>
      </c>
      <c r="J16" s="95">
        <f>SUM(J2:J15)</f>
        <v>1232</v>
      </c>
      <c r="K16" s="27">
        <f t="shared" si="3"/>
        <v>19.702542779465855</v>
      </c>
      <c r="L16" s="95">
        <f>SUM(L2:L15)</f>
        <v>1581</v>
      </c>
      <c r="M16" s="27">
        <f t="shared" si="4"/>
        <v>25.283863745402208</v>
      </c>
      <c r="N16" s="95">
        <f>SUM(N2:N15)</f>
        <v>380</v>
      </c>
      <c r="O16" s="27">
        <f t="shared" si="5"/>
        <v>6.077083000159924</v>
      </c>
    </row>
    <row r="17" spans="3:15" ht="39" customHeight="1">
      <c r="C17" s="112" t="s">
        <v>28</v>
      </c>
      <c r="D17" s="113"/>
      <c r="E17" s="13"/>
      <c r="F17" s="13"/>
      <c r="G17" s="17"/>
      <c r="H17" s="107">
        <f>Hoja1!A21</f>
        <v>9</v>
      </c>
      <c r="I17" s="23"/>
      <c r="J17" s="106">
        <f>Hoja1!B21</f>
        <v>3</v>
      </c>
      <c r="K17" s="23"/>
      <c r="L17" s="108">
        <f>Hoja1!C21</f>
        <v>4</v>
      </c>
      <c r="M17" s="23"/>
      <c r="N17" s="109">
        <f>Hoja1!D21</f>
        <v>1</v>
      </c>
      <c r="O17" s="12"/>
    </row>
    <row r="28" ht="12.75">
      <c r="L28">
        <v>200</v>
      </c>
    </row>
  </sheetData>
  <sheetProtection/>
  <mergeCells count="6">
    <mergeCell ref="C14:C15"/>
    <mergeCell ref="C17:D17"/>
    <mergeCell ref="C11:C12"/>
    <mergeCell ref="C3:C4"/>
    <mergeCell ref="C5:C6"/>
    <mergeCell ref="C7:C8"/>
  </mergeCells>
  <printOptions/>
  <pageMargins left="0.75" right="0.75" top="1" bottom="1" header="0" footer="0"/>
  <pageSetup fitToHeight="0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H24"/>
  <sheetViews>
    <sheetView zoomScalePageLayoutView="0" workbookViewId="0" topLeftCell="A1">
      <selection activeCell="A26" sqref="A26"/>
    </sheetView>
  </sheetViews>
  <sheetFormatPr defaultColWidth="11.421875" defaultRowHeight="12.75"/>
  <cols>
    <col min="7" max="7" width="5.7109375" style="0" customWidth="1"/>
  </cols>
  <sheetData>
    <row r="1" spans="1:8" ht="12.75">
      <c r="A1" s="5">
        <f>'Mesas Electorales'!H16</f>
        <v>3060</v>
      </c>
      <c r="B1" s="5">
        <f>'Mesas Electorales'!J16</f>
        <v>1232</v>
      </c>
      <c r="C1" s="5">
        <f>'Mesas Electorales'!L16</f>
        <v>1581</v>
      </c>
      <c r="D1" s="5">
        <f>'Mesas Electorales'!N16</f>
        <v>380</v>
      </c>
      <c r="E1" s="5">
        <v>0</v>
      </c>
      <c r="F1" s="5">
        <v>0</v>
      </c>
      <c r="G1" s="10"/>
      <c r="H1" s="119" t="s">
        <v>7</v>
      </c>
    </row>
    <row r="2" spans="1:8" ht="12.75">
      <c r="A2" s="11">
        <f aca="true" t="shared" si="0" ref="A2:F2">IF(AND(ISNUMBER(A$1)=TRUE,A$1&gt;0),ROUND(A1/2,4),"")</f>
        <v>1530</v>
      </c>
      <c r="B2" s="11">
        <f t="shared" si="0"/>
        <v>616</v>
      </c>
      <c r="C2" s="11">
        <f t="shared" si="0"/>
        <v>790.5</v>
      </c>
      <c r="D2" s="11">
        <f t="shared" si="0"/>
        <v>190</v>
      </c>
      <c r="E2" s="11">
        <f t="shared" si="0"/>
      </c>
      <c r="F2" s="11">
        <f t="shared" si="0"/>
      </c>
      <c r="G2" s="6"/>
      <c r="H2" s="120"/>
    </row>
    <row r="3" spans="1:8" ht="13.5" thickBot="1">
      <c r="A3" s="11">
        <f aca="true" t="shared" si="1" ref="A3:F3">IF(AND(ISNUMBER(A$1)=TRUE,A$1&gt;0),ROUND(A1/3,4),"")</f>
        <v>1020</v>
      </c>
      <c r="B3" s="11">
        <f t="shared" si="1"/>
        <v>410.6667</v>
      </c>
      <c r="C3" s="11">
        <f t="shared" si="1"/>
        <v>527</v>
      </c>
      <c r="D3" s="11">
        <f t="shared" si="1"/>
        <v>126.6667</v>
      </c>
      <c r="E3" s="11">
        <f t="shared" si="1"/>
      </c>
      <c r="F3" s="11">
        <f t="shared" si="1"/>
      </c>
      <c r="G3" s="6"/>
      <c r="H3" s="7">
        <v>17</v>
      </c>
    </row>
    <row r="4" spans="1:7" ht="12.75">
      <c r="A4" s="11">
        <f aca="true" t="shared" si="2" ref="A4:F4">IF(AND(ISNUMBER(A$1)=TRUE,A$1&gt;0),ROUND(A1/4,4),"")</f>
        <v>765</v>
      </c>
      <c r="B4" s="11">
        <f t="shared" si="2"/>
        <v>308</v>
      </c>
      <c r="C4" s="11">
        <f t="shared" si="2"/>
        <v>395.25</v>
      </c>
      <c r="D4" s="11">
        <f t="shared" si="2"/>
        <v>95</v>
      </c>
      <c r="E4" s="11">
        <f t="shared" si="2"/>
      </c>
      <c r="F4" s="11">
        <f t="shared" si="2"/>
      </c>
      <c r="G4" s="6"/>
    </row>
    <row r="5" spans="1:7" ht="12.75">
      <c r="A5" s="11">
        <f aca="true" t="shared" si="3" ref="A5:F5">IF(AND(ISNUMBER(A$1)=TRUE,A$1&gt;0),ROUND(A1/5,4),"")</f>
        <v>612</v>
      </c>
      <c r="B5" s="11">
        <f t="shared" si="3"/>
        <v>246.4</v>
      </c>
      <c r="C5" s="11">
        <f t="shared" si="3"/>
        <v>316.2</v>
      </c>
      <c r="D5" s="11">
        <f t="shared" si="3"/>
        <v>76</v>
      </c>
      <c r="E5" s="11">
        <f t="shared" si="3"/>
      </c>
      <c r="F5" s="11">
        <f t="shared" si="3"/>
      </c>
      <c r="G5" s="6"/>
    </row>
    <row r="6" spans="1:7" ht="12.75">
      <c r="A6" s="11">
        <f aca="true" t="shared" si="4" ref="A6:F6">IF(AND(ISNUMBER(A$1)=TRUE,A$1&gt;0),ROUND(A1/6,4),"")</f>
        <v>510</v>
      </c>
      <c r="B6" s="11">
        <f t="shared" si="4"/>
        <v>205.3333</v>
      </c>
      <c r="C6" s="11">
        <f t="shared" si="4"/>
        <v>263.5</v>
      </c>
      <c r="D6" s="11">
        <f t="shared" si="4"/>
        <v>63.3333</v>
      </c>
      <c r="E6" s="11">
        <f t="shared" si="4"/>
      </c>
      <c r="F6" s="11">
        <f t="shared" si="4"/>
      </c>
      <c r="G6" s="6"/>
    </row>
    <row r="7" spans="1:7" ht="12.75">
      <c r="A7" s="11">
        <f aca="true" t="shared" si="5" ref="A7:F7">IF(AND(ISNUMBER(A$1)=TRUE,A$1&gt;0),ROUND(A1/7,4),"")</f>
        <v>437.1429</v>
      </c>
      <c r="B7" s="11">
        <f t="shared" si="5"/>
        <v>176</v>
      </c>
      <c r="C7" s="11">
        <f t="shared" si="5"/>
        <v>225.8571</v>
      </c>
      <c r="D7" s="11">
        <f t="shared" si="5"/>
        <v>54.2857</v>
      </c>
      <c r="E7" s="11">
        <f t="shared" si="5"/>
      </c>
      <c r="F7" s="11">
        <f t="shared" si="5"/>
      </c>
      <c r="G7" s="6"/>
    </row>
    <row r="8" spans="1:8" ht="12.75">
      <c r="A8" s="11">
        <f aca="true" t="shared" si="6" ref="A8:F8">IF(AND(ISNUMBER(A$1)=TRUE,A$1&gt;0),ROUND(A1/8,4),"")</f>
        <v>382.5</v>
      </c>
      <c r="B8" s="11">
        <f t="shared" si="6"/>
        <v>154</v>
      </c>
      <c r="C8" s="11">
        <f t="shared" si="6"/>
        <v>197.625</v>
      </c>
      <c r="D8" s="11">
        <f t="shared" si="6"/>
        <v>47.5</v>
      </c>
      <c r="E8" s="11">
        <f t="shared" si="6"/>
      </c>
      <c r="F8" s="11">
        <f t="shared" si="6"/>
      </c>
      <c r="G8" s="6"/>
      <c r="H8" s="6"/>
    </row>
    <row r="9" spans="1:7" ht="12.75">
      <c r="A9" s="11">
        <f aca="true" t="shared" si="7" ref="A9:F9">IF(AND(ISNUMBER(A$1)=TRUE,A$1&gt;0),ROUND(A1/9,4),"")</f>
        <v>340</v>
      </c>
      <c r="B9" s="11">
        <f t="shared" si="7"/>
        <v>136.8889</v>
      </c>
      <c r="C9" s="11">
        <f t="shared" si="7"/>
        <v>175.6667</v>
      </c>
      <c r="D9" s="11">
        <f t="shared" si="7"/>
        <v>42.2222</v>
      </c>
      <c r="E9" s="11">
        <f t="shared" si="7"/>
      </c>
      <c r="F9" s="11">
        <f t="shared" si="7"/>
      </c>
      <c r="G9" s="6"/>
    </row>
    <row r="10" spans="1:7" ht="12.75">
      <c r="A10" s="11">
        <f aca="true" t="shared" si="8" ref="A10:F10">IF(AND(ISNUMBER(A$1)=TRUE,A$1&gt;0),ROUND(A1/10,4),"")</f>
        <v>306</v>
      </c>
      <c r="B10" s="11">
        <f t="shared" si="8"/>
        <v>123.2</v>
      </c>
      <c r="C10" s="11">
        <f t="shared" si="8"/>
        <v>158.1</v>
      </c>
      <c r="D10" s="11">
        <f t="shared" si="8"/>
        <v>38</v>
      </c>
      <c r="E10" s="11">
        <f t="shared" si="8"/>
      </c>
      <c r="F10" s="11">
        <f t="shared" si="8"/>
      </c>
      <c r="G10" s="6"/>
    </row>
    <row r="11" spans="1:7" ht="12.75">
      <c r="A11" s="11">
        <f aca="true" t="shared" si="9" ref="A11:F11">IF(AND(ISNUMBER(A$1)=TRUE,A$1&gt;0),ROUND(A1/11,4),"")</f>
        <v>278.1818</v>
      </c>
      <c r="B11" s="11">
        <f t="shared" si="9"/>
        <v>112</v>
      </c>
      <c r="C11" s="11">
        <f t="shared" si="9"/>
        <v>143.7273</v>
      </c>
      <c r="D11" s="11">
        <f t="shared" si="9"/>
        <v>34.5455</v>
      </c>
      <c r="E11" s="11">
        <f t="shared" si="9"/>
      </c>
      <c r="F11" s="11">
        <f t="shared" si="9"/>
      </c>
      <c r="G11" s="6"/>
    </row>
    <row r="12" spans="1:7" ht="12.75">
      <c r="A12" s="11">
        <f aca="true" t="shared" si="10" ref="A12:F12">IF(AND(ISNUMBER(A$1)=TRUE,A$1&gt;0),ROUND(A1/12,4),"")</f>
        <v>255</v>
      </c>
      <c r="B12" s="11">
        <f t="shared" si="10"/>
        <v>102.6667</v>
      </c>
      <c r="C12" s="11">
        <f t="shared" si="10"/>
        <v>131.75</v>
      </c>
      <c r="D12" s="11">
        <f t="shared" si="10"/>
        <v>31.6667</v>
      </c>
      <c r="E12" s="11">
        <f t="shared" si="10"/>
      </c>
      <c r="F12" s="11">
        <f t="shared" si="10"/>
      </c>
      <c r="G12" s="6"/>
    </row>
    <row r="13" spans="1:7" ht="12.75">
      <c r="A13" s="11">
        <f aca="true" t="shared" si="11" ref="A13:F13">IF(AND(ISNUMBER(A$1)=TRUE,A$1&gt;0),ROUND(A1/13,4),"")</f>
        <v>235.3846</v>
      </c>
      <c r="B13" s="11">
        <f t="shared" si="11"/>
        <v>94.7692</v>
      </c>
      <c r="C13" s="11">
        <f t="shared" si="11"/>
        <v>121.6154</v>
      </c>
      <c r="D13" s="11">
        <f t="shared" si="11"/>
        <v>29.2308</v>
      </c>
      <c r="E13" s="11">
        <f t="shared" si="11"/>
      </c>
      <c r="F13" s="11">
        <f t="shared" si="11"/>
      </c>
      <c r="G13" s="6"/>
    </row>
    <row r="14" spans="1:7" ht="12.75">
      <c r="A14" s="11">
        <f aca="true" t="shared" si="12" ref="A14:F14">IF(AND(ISNUMBER(A$1)=TRUE,A$1&gt;0),ROUND(A1/14,4),"")</f>
        <v>218.5714</v>
      </c>
      <c r="B14" s="11">
        <f t="shared" si="12"/>
        <v>88</v>
      </c>
      <c r="C14" s="11">
        <f t="shared" si="12"/>
        <v>112.9286</v>
      </c>
      <c r="D14" s="11">
        <f t="shared" si="12"/>
        <v>27.1429</v>
      </c>
      <c r="E14" s="11">
        <f t="shared" si="12"/>
      </c>
      <c r="F14" s="11">
        <f t="shared" si="12"/>
      </c>
      <c r="G14" s="6"/>
    </row>
    <row r="15" spans="1:7" ht="12.75">
      <c r="A15" s="11">
        <f aca="true" t="shared" si="13" ref="A15:F15">IF(AND(ISNUMBER(A$1)=TRUE,A$1&gt;0),ROUND(A1/15,4),"")</f>
        <v>204</v>
      </c>
      <c r="B15" s="11">
        <f t="shared" si="13"/>
        <v>82.1333</v>
      </c>
      <c r="C15" s="11">
        <f t="shared" si="13"/>
        <v>105.4</v>
      </c>
      <c r="D15" s="11">
        <f t="shared" si="13"/>
        <v>25.3333</v>
      </c>
      <c r="E15" s="11">
        <f t="shared" si="13"/>
      </c>
      <c r="F15" s="11">
        <f t="shared" si="13"/>
      </c>
      <c r="G15" s="6"/>
    </row>
    <row r="16" spans="1:7" ht="12.75">
      <c r="A16" s="11">
        <f aca="true" t="shared" si="14" ref="A16:F16">IF(AND(ISNUMBER(A$1)=TRUE,A$1&gt;0),ROUND(A1/16,4),"")</f>
        <v>191.25</v>
      </c>
      <c r="B16" s="11">
        <f t="shared" si="14"/>
        <v>77</v>
      </c>
      <c r="C16" s="11">
        <f t="shared" si="14"/>
        <v>98.8125</v>
      </c>
      <c r="D16" s="11">
        <f t="shared" si="14"/>
        <v>23.75</v>
      </c>
      <c r="E16" s="11">
        <f t="shared" si="14"/>
      </c>
      <c r="F16" s="11">
        <f t="shared" si="14"/>
      </c>
      <c r="G16" s="6"/>
    </row>
    <row r="17" spans="1:7" ht="12.75">
      <c r="A17" s="11">
        <f aca="true" t="shared" si="15" ref="A17:F17">IF(AND(ISNUMBER(A$1)=TRUE,A$1&gt;0),ROUND(A1/17,4),"")</f>
        <v>180</v>
      </c>
      <c r="B17" s="11">
        <f t="shared" si="15"/>
        <v>72.4706</v>
      </c>
      <c r="C17" s="11">
        <f t="shared" si="15"/>
        <v>93</v>
      </c>
      <c r="D17" s="11">
        <f t="shared" si="15"/>
        <v>22.3529</v>
      </c>
      <c r="E17" s="11">
        <f t="shared" si="15"/>
      </c>
      <c r="F17" s="11">
        <f t="shared" si="15"/>
      </c>
      <c r="G17" s="6"/>
    </row>
    <row r="18" spans="1:4" ht="12.75">
      <c r="A18" s="4"/>
      <c r="B18" s="4"/>
      <c r="C18" s="4"/>
      <c r="D18" s="4"/>
    </row>
    <row r="19" spans="1:4" ht="12.75">
      <c r="A19" s="4"/>
      <c r="B19" s="4"/>
      <c r="C19" s="4"/>
      <c r="D19" s="4"/>
    </row>
    <row r="20" spans="1:8" s="2" customFormat="1" ht="15" customHeight="1">
      <c r="A20" s="1" t="s">
        <v>12</v>
      </c>
      <c r="B20" s="1" t="s">
        <v>13</v>
      </c>
      <c r="C20" s="1" t="s">
        <v>14</v>
      </c>
      <c r="D20" s="1" t="s">
        <v>34</v>
      </c>
      <c r="E20" s="1" t="s">
        <v>4</v>
      </c>
      <c r="F20" s="1" t="s">
        <v>5</v>
      </c>
      <c r="G20" s="1"/>
      <c r="H20" s="9" t="s">
        <v>8</v>
      </c>
    </row>
    <row r="21" spans="1:8" ht="12.75">
      <c r="A21" s="3">
        <f>COUNTIF(Hoja2!$D$1:$D$1000,"=A")</f>
        <v>9</v>
      </c>
      <c r="B21" s="3">
        <f>COUNTIF(Hoja2!$D$1:$D$1000,"=B")</f>
        <v>3</v>
      </c>
      <c r="C21" s="3">
        <f>COUNTIF(Hoja2!$D$1:$D$1000,"=C")</f>
        <v>4</v>
      </c>
      <c r="D21" s="3">
        <f>COUNTIF(Hoja2!$D$1:$D$1000,"=D")</f>
        <v>1</v>
      </c>
      <c r="E21" s="3">
        <f>COUNTIF(Hoja2!$D$1:$D$1000,"=E")</f>
        <v>0</v>
      </c>
      <c r="F21" s="3">
        <f>COUNTIF(Hoja2!$D$1:$D$1000,"=F")</f>
        <v>0</v>
      </c>
      <c r="G21" s="3"/>
      <c r="H21" s="3">
        <f>SUM(A21:F21)</f>
        <v>17</v>
      </c>
    </row>
    <row r="23" ht="13.5" thickBot="1"/>
    <row r="24" spans="1:7" ht="29.25" customHeight="1" thickBot="1">
      <c r="A24" s="116" t="s">
        <v>6</v>
      </c>
      <c r="B24" s="117"/>
      <c r="C24" s="117"/>
      <c r="D24" s="117"/>
      <c r="E24" s="117"/>
      <c r="F24" s="118"/>
      <c r="G24" s="8"/>
    </row>
  </sheetData>
  <sheetProtection/>
  <mergeCells count="2">
    <mergeCell ref="A24:F24"/>
    <mergeCell ref="H1:H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D86"/>
  <sheetViews>
    <sheetView zoomScalePageLayoutView="0" workbookViewId="0" topLeftCell="A1">
      <selection activeCell="C1" sqref="C1:D17"/>
    </sheetView>
  </sheetViews>
  <sheetFormatPr defaultColWidth="11.421875" defaultRowHeight="12.75"/>
  <cols>
    <col min="1" max="1" width="15.7109375" style="6" customWidth="1"/>
    <col min="2" max="2" width="5.7109375" style="0" customWidth="1"/>
    <col min="3" max="3" width="15.7109375" style="6" customWidth="1"/>
    <col min="4" max="4" width="5.7109375" style="0" customWidth="1"/>
  </cols>
  <sheetData>
    <row r="1" spans="1:4" ht="12.75">
      <c r="A1" s="6">
        <v>3060</v>
      </c>
      <c r="B1" t="s">
        <v>0</v>
      </c>
      <c r="C1" s="6">
        <v>3060</v>
      </c>
      <c r="D1" t="s">
        <v>0</v>
      </c>
    </row>
    <row r="2" spans="1:4" ht="12.75">
      <c r="A2" s="6">
        <v>1581</v>
      </c>
      <c r="B2" t="s">
        <v>2</v>
      </c>
      <c r="C2" s="6">
        <v>1581</v>
      </c>
      <c r="D2" t="s">
        <v>2</v>
      </c>
    </row>
    <row r="3" spans="1:4" ht="12.75">
      <c r="A3" s="6">
        <v>1530</v>
      </c>
      <c r="B3" t="s">
        <v>0</v>
      </c>
      <c r="C3" s="6">
        <v>1530</v>
      </c>
      <c r="D3" t="s">
        <v>0</v>
      </c>
    </row>
    <row r="4" spans="1:4" ht="12.75">
      <c r="A4" s="6">
        <v>1232</v>
      </c>
      <c r="B4" t="s">
        <v>1</v>
      </c>
      <c r="C4" s="6">
        <v>1232</v>
      </c>
      <c r="D4" t="s">
        <v>1</v>
      </c>
    </row>
    <row r="5" spans="1:4" ht="12.75">
      <c r="A5" s="6">
        <v>1020</v>
      </c>
      <c r="B5" t="s">
        <v>0</v>
      </c>
      <c r="C5" s="6">
        <v>1020</v>
      </c>
      <c r="D5" t="s">
        <v>0</v>
      </c>
    </row>
    <row r="6" spans="1:4" ht="12.75">
      <c r="A6" s="6">
        <v>790.5</v>
      </c>
      <c r="B6" t="s">
        <v>2</v>
      </c>
      <c r="C6" s="6">
        <v>790.5</v>
      </c>
      <c r="D6" t="s">
        <v>2</v>
      </c>
    </row>
    <row r="7" spans="1:4" ht="12.75">
      <c r="A7" s="6">
        <v>765</v>
      </c>
      <c r="B7" t="s">
        <v>0</v>
      </c>
      <c r="C7" s="6">
        <v>765</v>
      </c>
      <c r="D7" t="s">
        <v>0</v>
      </c>
    </row>
    <row r="8" spans="1:4" ht="12.75">
      <c r="A8" s="6">
        <v>616</v>
      </c>
      <c r="B8" t="s">
        <v>1</v>
      </c>
      <c r="C8" s="6">
        <v>616</v>
      </c>
      <c r="D8" t="s">
        <v>1</v>
      </c>
    </row>
    <row r="9" spans="1:4" ht="12.75">
      <c r="A9" s="6">
        <v>612</v>
      </c>
      <c r="B9" t="s">
        <v>0</v>
      </c>
      <c r="C9" s="6">
        <v>612</v>
      </c>
      <c r="D9" t="s">
        <v>0</v>
      </c>
    </row>
    <row r="10" spans="1:4" ht="12.75">
      <c r="A10" s="6">
        <v>527</v>
      </c>
      <c r="B10" t="s">
        <v>2</v>
      </c>
      <c r="C10" s="6">
        <v>527</v>
      </c>
      <c r="D10" t="s">
        <v>2</v>
      </c>
    </row>
    <row r="11" spans="1:4" ht="12.75">
      <c r="A11" s="6">
        <v>510</v>
      </c>
      <c r="B11" t="s">
        <v>0</v>
      </c>
      <c r="C11" s="6">
        <v>510</v>
      </c>
      <c r="D11" t="s">
        <v>0</v>
      </c>
    </row>
    <row r="12" spans="1:4" ht="12.75">
      <c r="A12" s="6">
        <v>437.1429</v>
      </c>
      <c r="B12" t="s">
        <v>0</v>
      </c>
      <c r="C12" s="6">
        <v>437.1429</v>
      </c>
      <c r="D12" t="s">
        <v>0</v>
      </c>
    </row>
    <row r="13" spans="1:4" ht="12.75">
      <c r="A13" s="6">
        <v>410.6667</v>
      </c>
      <c r="B13" t="s">
        <v>1</v>
      </c>
      <c r="C13" s="6">
        <v>410.6667</v>
      </c>
      <c r="D13" t="s">
        <v>1</v>
      </c>
    </row>
    <row r="14" spans="1:4" ht="12.75">
      <c r="A14" s="6">
        <v>395.25</v>
      </c>
      <c r="B14" t="s">
        <v>2</v>
      </c>
      <c r="C14" s="6">
        <v>395.25</v>
      </c>
      <c r="D14" t="s">
        <v>2</v>
      </c>
    </row>
    <row r="15" spans="1:4" ht="12.75">
      <c r="A15" s="6">
        <v>382.5</v>
      </c>
      <c r="B15" t="s">
        <v>0</v>
      </c>
      <c r="C15" s="6">
        <v>382.5</v>
      </c>
      <c r="D15" t="s">
        <v>0</v>
      </c>
    </row>
    <row r="16" spans="1:4" ht="12.75">
      <c r="A16" s="6">
        <v>380</v>
      </c>
      <c r="B16" t="s">
        <v>3</v>
      </c>
      <c r="C16" s="6">
        <v>380</v>
      </c>
      <c r="D16" t="s">
        <v>3</v>
      </c>
    </row>
    <row r="17" spans="1:4" ht="12.75">
      <c r="A17" s="6">
        <v>340</v>
      </c>
      <c r="B17" t="s">
        <v>0</v>
      </c>
      <c r="C17" s="6">
        <v>340</v>
      </c>
      <c r="D17" t="s">
        <v>0</v>
      </c>
    </row>
    <row r="18" spans="1:2" ht="12.75">
      <c r="A18" s="6">
        <v>316.2</v>
      </c>
      <c r="B18" t="s">
        <v>2</v>
      </c>
    </row>
    <row r="19" spans="1:2" ht="12.75">
      <c r="A19" s="6">
        <v>308</v>
      </c>
      <c r="B19" t="s">
        <v>1</v>
      </c>
    </row>
    <row r="20" spans="1:2" ht="12.75">
      <c r="A20" s="6">
        <v>306</v>
      </c>
      <c r="B20" t="s">
        <v>0</v>
      </c>
    </row>
    <row r="21" spans="1:2" ht="12.75">
      <c r="A21" s="6">
        <v>278.1818</v>
      </c>
      <c r="B21" t="s">
        <v>0</v>
      </c>
    </row>
    <row r="22" spans="1:2" ht="12.75">
      <c r="A22" s="6">
        <v>263.5</v>
      </c>
      <c r="B22" t="s">
        <v>2</v>
      </c>
    </row>
    <row r="23" spans="1:2" ht="12.75">
      <c r="A23" s="6">
        <v>255</v>
      </c>
      <c r="B23" t="s">
        <v>0</v>
      </c>
    </row>
    <row r="24" spans="1:2" ht="12.75">
      <c r="A24" s="6">
        <v>246.4</v>
      </c>
      <c r="B24" t="s">
        <v>1</v>
      </c>
    </row>
    <row r="25" spans="1:2" ht="12.75">
      <c r="A25" s="6">
        <v>235.3846</v>
      </c>
      <c r="B25" t="s">
        <v>0</v>
      </c>
    </row>
    <row r="26" spans="1:2" ht="12.75">
      <c r="A26" s="6">
        <v>225.8571</v>
      </c>
      <c r="B26" t="s">
        <v>2</v>
      </c>
    </row>
    <row r="27" spans="1:2" ht="12.75">
      <c r="A27" s="6">
        <v>218.5714</v>
      </c>
      <c r="B27" t="s">
        <v>0</v>
      </c>
    </row>
    <row r="28" spans="1:2" ht="12.75">
      <c r="A28" s="6">
        <v>205.3333</v>
      </c>
      <c r="B28" t="s">
        <v>1</v>
      </c>
    </row>
    <row r="29" spans="1:2" ht="12.75">
      <c r="A29" s="6">
        <v>204</v>
      </c>
      <c r="B29" t="s">
        <v>0</v>
      </c>
    </row>
    <row r="30" spans="1:2" ht="12.75">
      <c r="A30" s="6">
        <v>197.625</v>
      </c>
      <c r="B30" t="s">
        <v>2</v>
      </c>
    </row>
    <row r="31" spans="1:2" ht="12.75">
      <c r="A31" s="6">
        <v>191.25</v>
      </c>
      <c r="B31" t="s">
        <v>0</v>
      </c>
    </row>
    <row r="32" spans="1:2" ht="12.75">
      <c r="A32" s="6">
        <v>190</v>
      </c>
      <c r="B32" t="s">
        <v>3</v>
      </c>
    </row>
    <row r="33" spans="1:2" ht="12.75">
      <c r="A33" s="6">
        <v>180</v>
      </c>
      <c r="B33" t="s">
        <v>0</v>
      </c>
    </row>
    <row r="34" spans="1:2" ht="12.75">
      <c r="A34" s="6">
        <v>176</v>
      </c>
      <c r="B34" t="s">
        <v>1</v>
      </c>
    </row>
    <row r="35" spans="1:2" ht="12.75">
      <c r="A35" s="6">
        <v>175.6667</v>
      </c>
      <c r="B35" t="s">
        <v>2</v>
      </c>
    </row>
    <row r="36" spans="1:2" ht="12.75">
      <c r="A36" s="6">
        <v>158.1</v>
      </c>
      <c r="B36" t="s">
        <v>2</v>
      </c>
    </row>
    <row r="37" spans="1:2" ht="12.75">
      <c r="A37" s="6">
        <v>154</v>
      </c>
      <c r="B37" t="s">
        <v>1</v>
      </c>
    </row>
    <row r="38" spans="1:2" ht="12.75">
      <c r="A38" s="6">
        <v>143.7273</v>
      </c>
      <c r="B38" t="s">
        <v>2</v>
      </c>
    </row>
    <row r="39" spans="1:2" ht="12.75">
      <c r="A39" s="6">
        <v>136.8889</v>
      </c>
      <c r="B39" t="s">
        <v>1</v>
      </c>
    </row>
    <row r="40" spans="1:2" ht="12.75">
      <c r="A40" s="6">
        <v>131.75</v>
      </c>
      <c r="B40" t="s">
        <v>2</v>
      </c>
    </row>
    <row r="41" spans="1:2" ht="12.75">
      <c r="A41" s="6">
        <v>126.6667</v>
      </c>
      <c r="B41" t="s">
        <v>3</v>
      </c>
    </row>
    <row r="42" spans="1:2" ht="12.75">
      <c r="A42" s="6">
        <v>123.2</v>
      </c>
      <c r="B42" t="s">
        <v>1</v>
      </c>
    </row>
    <row r="43" spans="1:2" ht="12.75">
      <c r="A43" s="6">
        <v>121.6154</v>
      </c>
      <c r="B43" t="s">
        <v>2</v>
      </c>
    </row>
    <row r="44" spans="1:2" ht="12.75">
      <c r="A44" s="6">
        <v>112.9286</v>
      </c>
      <c r="B44" t="s">
        <v>2</v>
      </c>
    </row>
    <row r="45" spans="1:2" ht="12.75">
      <c r="A45" s="6">
        <v>112</v>
      </c>
      <c r="B45" t="s">
        <v>1</v>
      </c>
    </row>
    <row r="46" spans="1:2" ht="12.75">
      <c r="A46" s="6">
        <v>105.4</v>
      </c>
      <c r="B46" t="s">
        <v>2</v>
      </c>
    </row>
    <row r="47" spans="1:2" ht="12.75">
      <c r="A47" s="6">
        <v>102.6667</v>
      </c>
      <c r="B47" t="s">
        <v>1</v>
      </c>
    </row>
    <row r="48" spans="1:2" ht="12.75">
      <c r="A48" s="6">
        <v>98.8125</v>
      </c>
      <c r="B48" t="s">
        <v>2</v>
      </c>
    </row>
    <row r="49" spans="1:2" ht="12.75">
      <c r="A49" s="6">
        <v>95</v>
      </c>
      <c r="B49" t="s">
        <v>3</v>
      </c>
    </row>
    <row r="50" spans="1:2" ht="12.75">
      <c r="A50" s="6">
        <v>94.7692</v>
      </c>
      <c r="B50" t="s">
        <v>1</v>
      </c>
    </row>
    <row r="51" spans="1:2" ht="12.75">
      <c r="A51" s="6">
        <v>93</v>
      </c>
      <c r="B51" t="s">
        <v>2</v>
      </c>
    </row>
    <row r="52" spans="1:2" ht="12.75">
      <c r="A52" s="6">
        <v>88</v>
      </c>
      <c r="B52" t="s">
        <v>1</v>
      </c>
    </row>
    <row r="53" spans="1:2" ht="12.75">
      <c r="A53" s="6">
        <v>82.1333</v>
      </c>
      <c r="B53" t="s">
        <v>1</v>
      </c>
    </row>
    <row r="54" spans="1:2" ht="12.75">
      <c r="A54" s="6">
        <v>77</v>
      </c>
      <c r="B54" t="s">
        <v>1</v>
      </c>
    </row>
    <row r="55" spans="1:2" ht="12.75">
      <c r="A55" s="6">
        <v>76</v>
      </c>
      <c r="B55" t="s">
        <v>3</v>
      </c>
    </row>
    <row r="56" spans="1:2" ht="12.75">
      <c r="A56" s="6">
        <v>72.4706</v>
      </c>
      <c r="B56" t="s">
        <v>1</v>
      </c>
    </row>
    <row r="57" spans="1:2" ht="12.75">
      <c r="A57" s="6">
        <v>63.3333</v>
      </c>
      <c r="B57" t="s">
        <v>3</v>
      </c>
    </row>
    <row r="58" spans="1:2" ht="12.75">
      <c r="A58" s="6">
        <v>54.2857</v>
      </c>
      <c r="B58" t="s">
        <v>3</v>
      </c>
    </row>
    <row r="59" spans="1:2" ht="12.75">
      <c r="A59" s="6">
        <v>47.5</v>
      </c>
      <c r="B59" t="s">
        <v>3</v>
      </c>
    </row>
    <row r="60" spans="1:2" ht="12.75">
      <c r="A60" s="6">
        <v>42.2222</v>
      </c>
      <c r="B60" t="s">
        <v>3</v>
      </c>
    </row>
    <row r="61" spans="1:2" ht="12.75">
      <c r="A61" s="6">
        <v>38</v>
      </c>
      <c r="B61" t="s">
        <v>3</v>
      </c>
    </row>
    <row r="62" spans="1:2" ht="12.75">
      <c r="A62" s="6">
        <v>34.5455</v>
      </c>
      <c r="B62" t="s">
        <v>3</v>
      </c>
    </row>
    <row r="63" spans="1:2" ht="12.75">
      <c r="A63" s="6">
        <v>31.6667</v>
      </c>
      <c r="B63" t="s">
        <v>3</v>
      </c>
    </row>
    <row r="64" spans="1:2" ht="12.75">
      <c r="A64" s="6">
        <v>29.2308</v>
      </c>
      <c r="B64" t="s">
        <v>3</v>
      </c>
    </row>
    <row r="65" spans="1:2" ht="12.75">
      <c r="A65" s="6">
        <v>27.1429</v>
      </c>
      <c r="B65" t="s">
        <v>3</v>
      </c>
    </row>
    <row r="66" spans="1:2" ht="12.75">
      <c r="A66" s="6">
        <v>25.3333</v>
      </c>
      <c r="B66" t="s">
        <v>3</v>
      </c>
    </row>
    <row r="67" spans="1:2" ht="12.75">
      <c r="A67" s="6">
        <v>23.75</v>
      </c>
      <c r="B67" t="s">
        <v>3</v>
      </c>
    </row>
    <row r="68" spans="1:2" ht="12.75">
      <c r="A68" s="6">
        <v>22.3529</v>
      </c>
      <c r="B68" t="s">
        <v>3</v>
      </c>
    </row>
    <row r="69" spans="1:2" ht="12.75">
      <c r="A69" s="6">
        <v>0</v>
      </c>
      <c r="B69" t="s">
        <v>9</v>
      </c>
    </row>
    <row r="70" spans="1:2" ht="12.75">
      <c r="A70" s="6">
        <v>0</v>
      </c>
      <c r="B70" t="s">
        <v>10</v>
      </c>
    </row>
    <row r="71" ht="12.75">
      <c r="A71" s="6" t="s">
        <v>11</v>
      </c>
    </row>
    <row r="72" ht="12.75">
      <c r="A72" s="6" t="s">
        <v>11</v>
      </c>
    </row>
    <row r="73" ht="12.75">
      <c r="A73" s="6" t="s">
        <v>11</v>
      </c>
    </row>
    <row r="74" ht="12.75">
      <c r="A74" s="6" t="s">
        <v>11</v>
      </c>
    </row>
    <row r="75" ht="12.75">
      <c r="A75" s="6" t="s">
        <v>11</v>
      </c>
    </row>
    <row r="76" ht="12.75">
      <c r="A76" s="6" t="s">
        <v>11</v>
      </c>
    </row>
    <row r="77" ht="12.75">
      <c r="A77" s="6" t="s">
        <v>11</v>
      </c>
    </row>
    <row r="78" ht="12.75">
      <c r="A78" s="6" t="s">
        <v>11</v>
      </c>
    </row>
    <row r="79" ht="12.75">
      <c r="A79" s="6" t="s">
        <v>11</v>
      </c>
    </row>
    <row r="80" ht="12.75">
      <c r="A80" s="6" t="s">
        <v>11</v>
      </c>
    </row>
    <row r="81" ht="12.75">
      <c r="A81" s="6" t="s">
        <v>11</v>
      </c>
    </row>
    <row r="82" ht="12.75">
      <c r="A82" s="6" t="s">
        <v>11</v>
      </c>
    </row>
    <row r="83" ht="12.75">
      <c r="A83" s="6" t="s">
        <v>11</v>
      </c>
    </row>
    <row r="84" ht="12.75">
      <c r="A84" s="6" t="s">
        <v>11</v>
      </c>
    </row>
    <row r="85" ht="12.75">
      <c r="A85" s="6" t="s">
        <v>11</v>
      </c>
    </row>
    <row r="86" ht="12.75">
      <c r="A86" s="6" t="s">
        <v>11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2">
      <selection activeCell="F11" sqref="F11"/>
    </sheetView>
  </sheetViews>
  <sheetFormatPr defaultColWidth="11.421875" defaultRowHeight="150" customHeight="1"/>
  <cols>
    <col min="1" max="1" width="15.140625" style="0" customWidth="1"/>
    <col min="2" max="2" width="4.7109375" style="0" customWidth="1"/>
    <col min="3" max="3" width="25.7109375" style="0" customWidth="1"/>
    <col min="5" max="5" width="25.7109375" style="0" customWidth="1"/>
    <col min="7" max="7" width="25.7109375" style="0" customWidth="1"/>
    <col min="9" max="9" width="25.7109375" style="0" customWidth="1"/>
    <col min="10" max="10" width="4.7109375" style="0" customWidth="1"/>
    <col min="11" max="11" width="15.140625" style="0" customWidth="1"/>
  </cols>
  <sheetData>
    <row r="1" spans="1:11" ht="84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4" customHeight="1" thickBot="1">
      <c r="A2" s="22"/>
      <c r="B2" s="38"/>
      <c r="C2" s="38"/>
      <c r="D2" s="38"/>
      <c r="E2" s="38"/>
      <c r="F2" s="38"/>
      <c r="G2" s="38"/>
      <c r="H2" s="38"/>
      <c r="I2" s="38"/>
      <c r="J2" s="38"/>
      <c r="K2" s="22"/>
    </row>
    <row r="3" spans="1:11" ht="147" customHeight="1" thickTop="1">
      <c r="A3" s="22"/>
      <c r="B3" s="38"/>
      <c r="C3" s="39"/>
      <c r="D3" s="38"/>
      <c r="E3" s="39"/>
      <c r="F3" s="38"/>
      <c r="G3" s="39"/>
      <c r="H3" s="38"/>
      <c r="I3" s="39"/>
      <c r="J3" s="38"/>
      <c r="K3" s="22"/>
    </row>
    <row r="4" spans="1:11" ht="55.5" customHeight="1">
      <c r="A4" s="22"/>
      <c r="B4" s="38"/>
      <c r="C4" s="40" t="s">
        <v>17</v>
      </c>
      <c r="D4" s="38"/>
      <c r="E4" s="41" t="s">
        <v>18</v>
      </c>
      <c r="F4" s="38"/>
      <c r="G4" s="42" t="s">
        <v>33</v>
      </c>
      <c r="H4" s="38"/>
      <c r="I4" s="44" t="s">
        <v>35</v>
      </c>
      <c r="J4" s="38"/>
      <c r="K4" s="22"/>
    </row>
    <row r="5" spans="1:11" ht="150" customHeight="1" thickBot="1">
      <c r="A5" s="22"/>
      <c r="B5" s="38"/>
      <c r="C5" s="43">
        <f>Hoja1!A21</f>
        <v>9</v>
      </c>
      <c r="D5" s="38"/>
      <c r="E5" s="43">
        <f>Hoja1!B21</f>
        <v>3</v>
      </c>
      <c r="F5" s="38"/>
      <c r="G5" s="43">
        <f>Hoja1!C21</f>
        <v>4</v>
      </c>
      <c r="H5" s="38"/>
      <c r="I5" s="43">
        <f>Hoja1!D21</f>
        <v>1</v>
      </c>
      <c r="J5" s="38"/>
      <c r="K5" s="22"/>
    </row>
    <row r="6" spans="1:11" ht="24" customHeight="1" thickTop="1">
      <c r="A6" s="22"/>
      <c r="B6" s="38"/>
      <c r="C6" s="38"/>
      <c r="D6" s="38"/>
      <c r="E6" s="38"/>
      <c r="F6" s="38"/>
      <c r="G6" s="38"/>
      <c r="H6" s="38"/>
      <c r="I6" s="38"/>
      <c r="J6" s="38"/>
      <c r="K6" s="22"/>
    </row>
    <row r="7" s="60" customFormat="1" ht="4.5" customHeight="1"/>
    <row r="8" spans="1:11" ht="115.5" customHeight="1">
      <c r="A8" s="22"/>
      <c r="B8" s="22"/>
      <c r="C8" s="22"/>
      <c r="D8" s="22"/>
      <c r="E8" s="62" t="s">
        <v>37</v>
      </c>
      <c r="F8" s="61"/>
      <c r="G8" s="61"/>
      <c r="H8" s="22"/>
      <c r="I8" s="22"/>
      <c r="J8" s="22"/>
      <c r="K8" s="22"/>
    </row>
    <row r="9" s="60" customFormat="1" ht="4.5" customHeight="1"/>
    <row r="11" spans="2:9" ht="150" customHeight="1">
      <c r="B11" s="19"/>
      <c r="F11" s="20"/>
      <c r="I11" s="21"/>
    </row>
  </sheetData>
  <sheetProtection/>
  <printOptions/>
  <pageMargins left="0.75" right="0.75" top="1" bottom="1" header="0" footer="0"/>
  <pageSetup horizontalDpi="300" verticalDpi="3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G11" sqref="G11"/>
    </sheetView>
  </sheetViews>
  <sheetFormatPr defaultColWidth="11.421875" defaultRowHeight="150" customHeight="1"/>
  <cols>
    <col min="1" max="1" width="15.140625" style="0" customWidth="1"/>
    <col min="2" max="2" width="4.7109375" style="0" customWidth="1"/>
    <col min="3" max="3" width="25.7109375" style="0" customWidth="1"/>
    <col min="5" max="5" width="25.7109375" style="0" customWidth="1"/>
    <col min="7" max="7" width="25.7109375" style="0" customWidth="1"/>
    <col min="9" max="9" width="25.7109375" style="0" customWidth="1"/>
    <col min="10" max="10" width="4.7109375" style="0" customWidth="1"/>
    <col min="11" max="11" width="15.140625" style="0" customWidth="1"/>
  </cols>
  <sheetData>
    <row r="1" spans="1:11" ht="84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4" customHeight="1" thickBot="1">
      <c r="A2" s="22"/>
      <c r="B2" s="38"/>
      <c r="C2" s="38"/>
      <c r="D2" s="38"/>
      <c r="E2" s="38"/>
      <c r="F2" s="38"/>
      <c r="G2" s="38"/>
      <c r="H2" s="38"/>
      <c r="I2" s="38"/>
      <c r="J2" s="38"/>
      <c r="K2" s="22"/>
    </row>
    <row r="3" spans="1:11" ht="147" customHeight="1" thickTop="1">
      <c r="A3" s="22"/>
      <c r="B3" s="38"/>
      <c r="C3" s="39"/>
      <c r="D3" s="38"/>
      <c r="E3" s="39"/>
      <c r="F3" s="38"/>
      <c r="G3" s="39"/>
      <c r="H3" s="38"/>
      <c r="I3" s="39"/>
      <c r="J3" s="38"/>
      <c r="K3" s="22"/>
    </row>
    <row r="4" spans="1:11" ht="55.5" customHeight="1">
      <c r="A4" s="22"/>
      <c r="B4" s="38"/>
      <c r="C4" s="40" t="s">
        <v>17</v>
      </c>
      <c r="D4" s="38"/>
      <c r="E4" s="41" t="s">
        <v>18</v>
      </c>
      <c r="F4" s="38"/>
      <c r="G4" s="42" t="s">
        <v>33</v>
      </c>
      <c r="H4" s="38"/>
      <c r="I4" s="44" t="s">
        <v>35</v>
      </c>
      <c r="J4" s="38"/>
      <c r="K4" s="22"/>
    </row>
    <row r="5" spans="1:11" ht="150" customHeight="1" thickBot="1">
      <c r="A5" s="22"/>
      <c r="B5" s="38"/>
      <c r="C5" s="43">
        <v>0</v>
      </c>
      <c r="D5" s="38"/>
      <c r="E5" s="43">
        <v>0</v>
      </c>
      <c r="F5" s="38"/>
      <c r="G5" s="43">
        <v>0</v>
      </c>
      <c r="H5" s="38"/>
      <c r="I5" s="43">
        <v>0</v>
      </c>
      <c r="J5" s="38"/>
      <c r="K5" s="22"/>
    </row>
    <row r="6" spans="1:11" ht="24" customHeight="1" thickTop="1">
      <c r="A6" s="22"/>
      <c r="B6" s="38"/>
      <c r="C6" s="38"/>
      <c r="D6" s="38"/>
      <c r="E6" s="38"/>
      <c r="F6" s="38"/>
      <c r="G6" s="38"/>
      <c r="H6" s="38"/>
      <c r="I6" s="38"/>
      <c r="J6" s="38"/>
      <c r="K6" s="22"/>
    </row>
    <row r="7" s="60" customFormat="1" ht="4.5" customHeight="1"/>
    <row r="8" spans="1:11" ht="115.5" customHeight="1">
      <c r="A8" s="22"/>
      <c r="B8" s="22"/>
      <c r="C8" s="22"/>
      <c r="D8" s="22"/>
      <c r="E8" s="62" t="s">
        <v>37</v>
      </c>
      <c r="F8" s="61"/>
      <c r="G8" s="61"/>
      <c r="H8" s="22"/>
      <c r="I8" s="22"/>
      <c r="J8" s="22"/>
      <c r="K8" s="22"/>
    </row>
    <row r="9" s="60" customFormat="1" ht="4.5" customHeight="1"/>
    <row r="11" spans="2:9" ht="150" customHeight="1">
      <c r="B11" s="19"/>
      <c r="F11" s="20"/>
      <c r="I11" s="21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Caja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Caja Madrid</dc:creator>
  <cp:keywords/>
  <dc:description/>
  <cp:lastModifiedBy>Cristina</cp:lastModifiedBy>
  <cp:lastPrinted>2015-05-25T09:17:48Z</cp:lastPrinted>
  <dcterms:created xsi:type="dcterms:W3CDTF">2003-08-05T12:35:12Z</dcterms:created>
  <dcterms:modified xsi:type="dcterms:W3CDTF">2015-05-25T10:27:59Z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-69559587</vt:i4>
  </property>
  <property fmtid="{D5CDD505-2E9C-101B-9397-08002B2CF9AE}" pid="3" name="_EmailSubject">
    <vt:lpwstr>Programa elecciones</vt:lpwstr>
  </property>
  <property fmtid="{D5CDD505-2E9C-101B-9397-08002B2CF9AE}" pid="4" name="_AuthorEmail">
    <vt:lpwstr>nperezve@cajamadrid.es</vt:lpwstr>
  </property>
  <property fmtid="{D5CDD505-2E9C-101B-9397-08002B2CF9AE}" pid="5" name="_AuthorEmailDisplayName">
    <vt:lpwstr>PEREZ VERGARA, NARCISO</vt:lpwstr>
  </property>
  <property fmtid="{D5CDD505-2E9C-101B-9397-08002B2CF9AE}" pid="6" name="_PreviousAdHocReviewCycleID">
    <vt:i4>-1738413626</vt:i4>
  </property>
  <property fmtid="{D5CDD505-2E9C-101B-9397-08002B2CF9AE}" pid="7" name="_ReviewingToolsShownOnce">
    <vt:lpwstr/>
  </property>
</Properties>
</file>